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7310" windowHeight="8325" tabRatio="414" activeTab="1"/>
  </bookViews>
  <sheets>
    <sheet name="IB" sheetId="1" r:id="rId1"/>
    <sheet name="J01" sheetId="2" r:id="rId2"/>
    <sheet name="J01-2" sheetId="3" r:id="rId3"/>
    <sheet name="J02" sheetId="4" r:id="rId4"/>
    <sheet name="J02-2" sheetId="5" r:id="rId5"/>
    <sheet name="J03" sheetId="6" r:id="rId6"/>
    <sheet name="J04" sheetId="7" r:id="rId7"/>
    <sheet name="J05" sheetId="8" r:id="rId8"/>
    <sheet name="J05-1" sheetId="9" r:id="rId9"/>
    <sheet name="J06" sheetId="10" r:id="rId10"/>
    <sheet name="J07" sheetId="11" r:id="rId11"/>
    <sheet name="J08" sheetId="12" r:id="rId12"/>
  </sheets>
  <definedNames>
    <definedName name="_xlnm.Print_Titles" localSheetId="2">'J01-2'!$1:$4</definedName>
    <definedName name="_xlnm.Print_Titles" localSheetId="3">'J02'!$1:$4</definedName>
    <definedName name="_xlnm.Print_Titles" localSheetId="5">'J03'!$1:$4</definedName>
    <definedName name="_xlnm.Print_Titles" localSheetId="7">'J05'!$1:$5</definedName>
    <definedName name="_xlnm.Print_Titles" localSheetId="8">'J05-1'!$1:$5</definedName>
    <definedName name="_xlnm.Print_Titles" localSheetId="10">'J07'!$1:$4</definedName>
  </definedNames>
  <calcPr fullCalcOnLoad="1"/>
</workbook>
</file>

<file path=xl/sharedStrings.xml><?xml version="1.0" encoding="utf-8"?>
<sst xmlns="http://schemas.openxmlformats.org/spreadsheetml/2006/main" count="11835" uniqueCount="2113">
  <si>
    <t>地市本级</t>
  </si>
  <si>
    <t xml:space="preserve">      其他国有资本经营预算企业产权转让收入</t>
  </si>
  <si>
    <t xml:space="preserve">  国家重大水利工程建设基金债务付息支出</t>
  </si>
  <si>
    <t>城市基础设施配套费收入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</si>
  <si>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</si>
  <si>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</si>
  <si>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</si>
  <si>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测绘事务</t>
  </si>
  <si>
    <t>城市公用事业附加</t>
  </si>
  <si>
    <t xml:space="preserve">    砂石资源费支出</t>
  </si>
  <si>
    <t xml:space="preserve">    退耕现金</t>
  </si>
  <si>
    <t xml:space="preserve">    对外科技合作援助</t>
  </si>
  <si>
    <t xml:space="preserve">    贷款贴息</t>
  </si>
  <si>
    <t>无线电频率占用费安排的支出</t>
  </si>
  <si>
    <t>港口建设费相关支出</t>
  </si>
  <si>
    <t xml:space="preserve">  海南省高等级公路车辆通行附加费债务发行费用支出</t>
  </si>
  <si>
    <t xml:space="preserve">    国家留成油串换石油储备支出</t>
  </si>
  <si>
    <t xml:space="preserve">    犯人改造</t>
  </si>
  <si>
    <t xml:space="preserve">    其他税收事务支出</t>
  </si>
  <si>
    <t xml:space="preserve">    对外投资合作支出</t>
  </si>
  <si>
    <t>产权转让收入</t>
  </si>
  <si>
    <t xml:space="preserve">    用于补充全国社会保障基金的彩票公益金支出</t>
  </si>
  <si>
    <t xml:space="preserve">    其他质量技术监督与检验检疫事务支出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</si>
  <si>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</si>
  <si>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</si>
  <si>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</si>
  <si>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</si>
  <si>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</si>
  <si>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</si>
  <si>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>一、企业职工基本养老保险基金支出</t>
  </si>
  <si>
    <t xml:space="preserve">    公务员医疗补助</t>
  </si>
  <si>
    <t xml:space="preserve">  农业</t>
  </si>
  <si>
    <t>　　营业税</t>
  </si>
  <si>
    <t xml:space="preserve">  车辆通行费债务付息支出</t>
  </si>
  <si>
    <t xml:space="preserve">    资助少数民族电影译制</t>
  </si>
  <si>
    <t xml:space="preserve">  国有土地收益基金及对应专项债务收入安排的支出</t>
  </si>
  <si>
    <t xml:space="preserve">    残疾人体育</t>
  </si>
  <si>
    <t>减:结转下年的支出</t>
  </si>
  <si>
    <t>其他政府性基金</t>
  </si>
  <si>
    <t xml:space="preserve">    生产发展</t>
  </si>
  <si>
    <t xml:space="preserve">  边界勘界联检</t>
  </si>
  <si>
    <t xml:space="preserve">  检察</t>
  </si>
  <si>
    <t>城市基础设施配套费</t>
  </si>
  <si>
    <t xml:space="preserve">    其他广播电视教育支出</t>
  </si>
  <si>
    <t xml:space="preserve">    日常经济运行调节</t>
  </si>
  <si>
    <t xml:space="preserve">    产粮(油)大县奖励资金收入</t>
  </si>
  <si>
    <t xml:space="preserve">    新闻通讯</t>
  </si>
  <si>
    <t xml:space="preserve">    其他国防支出(项)</t>
  </si>
  <si>
    <t xml:space="preserve">    认证认可监督管理</t>
  </si>
  <si>
    <t xml:space="preserve">  农业综合开发</t>
  </si>
  <si>
    <t xml:space="preserve">  3.其他调入</t>
  </si>
  <si>
    <t xml:space="preserve">    战略性产业发展支出</t>
  </si>
  <si>
    <t xml:space="preserve">    旅游行业业务管理</t>
  </si>
  <si>
    <t xml:space="preserve">    技术创新服务体系</t>
  </si>
  <si>
    <t xml:space="preserve">    事业运行</t>
  </si>
  <si>
    <t xml:space="preserve">  风沙荒漠治理</t>
  </si>
  <si>
    <t xml:space="preserve">  退役安置</t>
  </si>
  <si>
    <t xml:space="preserve">    其他农村综合改革支出</t>
  </si>
  <si>
    <t xml:space="preserve">    退役士兵能力提升</t>
  </si>
  <si>
    <t xml:space="preserve">    机关服务</t>
  </si>
  <si>
    <t xml:space="preserve">    科技转化与推广服务</t>
  </si>
  <si>
    <t xml:space="preserve">    艺术表演团体</t>
  </si>
  <si>
    <t xml:space="preserve">  民航安全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</si>
  <si>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</si>
  <si>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</si>
  <si>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</si>
  <si>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其他医疗保障支出</t>
  </si>
  <si>
    <t>农业土地开发资金</t>
  </si>
  <si>
    <t>新增建设用地土地有偿使用费收入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</si>
  <si>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</si>
  <si>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</si>
  <si>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</si>
  <si>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</si>
  <si>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</si>
  <si>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>债务(转贷)收入</t>
  </si>
  <si>
    <t xml:space="preserve">    防震减灾基础管理</t>
  </si>
  <si>
    <t xml:space="preserve">    减排专项支出</t>
  </si>
  <si>
    <t xml:space="preserve">  职业教育</t>
  </si>
  <si>
    <t>　　烟叶税</t>
  </si>
  <si>
    <t>城市公用事业附加收入</t>
  </si>
  <si>
    <t xml:space="preserve">    民用航空安全</t>
  </si>
  <si>
    <t xml:space="preserve">    国防教育</t>
  </si>
  <si>
    <t xml:space="preserve">  城乡社区管理事务</t>
  </si>
  <si>
    <t>七、失业保险基金支出</t>
  </si>
  <si>
    <t>国有土地收益基金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</si>
  <si>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</si>
  <si>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</si>
  <si>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</si>
  <si>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</si>
  <si>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  农村综合改革转移支付收入</t>
  </si>
  <si>
    <t xml:space="preserve">  划拨土地收入</t>
  </si>
  <si>
    <t xml:space="preserve">    无线电监管</t>
  </si>
  <si>
    <t xml:space="preserve">    卫生监督机构</t>
  </si>
  <si>
    <t xml:space="preserve">  其他外交支出(款)</t>
  </si>
  <si>
    <t>住房保障支出</t>
  </si>
  <si>
    <t xml:space="preserve">      国有独资企业清算收入</t>
  </si>
  <si>
    <t xml:space="preserve">  小型水库移民扶助基金及对应专项债务收入安排的支出</t>
  </si>
  <si>
    <t xml:space="preserve">    维和摊款</t>
  </si>
  <si>
    <t xml:space="preserve">  人力资源和社会保障管理事务</t>
  </si>
  <si>
    <t>　　其他税收收入</t>
  </si>
  <si>
    <t xml:space="preserve">    其他污水处理费安排支出</t>
  </si>
  <si>
    <t xml:space="preserve">  配建商业设施租售收入</t>
  </si>
  <si>
    <t xml:space="preserve">    移民补助</t>
  </si>
  <si>
    <t xml:space="preserve">  政府住房基金及对应专项债务收入安排的支出</t>
  </si>
  <si>
    <t xml:space="preserve">    狱政设施建设</t>
  </si>
  <si>
    <t xml:space="preserve">    厂务公开</t>
  </si>
  <si>
    <t>股利、股息收入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</si>
  <si>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</si>
  <si>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</si>
  <si>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</si>
  <si>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</si>
  <si>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</si>
  <si>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</si>
  <si>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</si>
  <si>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</si>
  <si>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</si>
  <si>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>三、国防支出</t>
  </si>
  <si>
    <t>　　增值税</t>
  </si>
  <si>
    <t>彩票公益金</t>
  </si>
  <si>
    <t xml:space="preserve">  城市公用事业附加债务付息支出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</si>
  <si>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</si>
  <si>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</si>
  <si>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</si>
  <si>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出入境检验检疫行政执法和业务管理</t>
  </si>
  <si>
    <t xml:space="preserve">  目标价格补贴</t>
  </si>
  <si>
    <t xml:space="preserve">  农村综合改革</t>
  </si>
  <si>
    <t>国债转贷收入</t>
  </si>
  <si>
    <t>结转下年支出</t>
  </si>
  <si>
    <t xml:space="preserve">    生态环境保护支出</t>
  </si>
  <si>
    <t xml:space="preserve">    其他城市基础设施配套费安排的支出</t>
  </si>
  <si>
    <t xml:space="preserve">    煤炭安全</t>
  </si>
  <si>
    <t xml:space="preserve">    其他目标价格补贴</t>
  </si>
  <si>
    <t xml:space="preserve">    抗旱</t>
  </si>
  <si>
    <t xml:space="preserve">    扶持公共就业服务</t>
  </si>
  <si>
    <t xml:space="preserve">  财政对社会保险基金的补助</t>
  </si>
  <si>
    <t xml:space="preserve">  其中:本级</t>
  </si>
  <si>
    <t xml:space="preserve">计划单列市上解省支出 </t>
  </si>
  <si>
    <t>　　其他收入</t>
  </si>
  <si>
    <t xml:space="preserve">  其他政府性基金及对应专项债务收入安排的支出</t>
  </si>
  <si>
    <t xml:space="preserve">    应急救治机构</t>
  </si>
  <si>
    <t xml:space="preserve">    中医(民族)医院</t>
  </si>
  <si>
    <t xml:space="preserve">    档案馆</t>
  </si>
  <si>
    <t xml:space="preserve">  金融调控支出</t>
  </si>
  <si>
    <t>八、生育保险基金支出</t>
  </si>
  <si>
    <t xml:space="preserve">    病虫害控制</t>
  </si>
  <si>
    <t xml:space="preserve">    海警</t>
  </si>
  <si>
    <t xml:space="preserve">    专利执法</t>
  </si>
  <si>
    <t xml:space="preserve">    国家知识产权战略</t>
  </si>
  <si>
    <t xml:space="preserve">    设备购置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</si>
  <si>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</si>
  <si>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</si>
  <si>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</si>
  <si>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</si>
  <si>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</si>
  <si>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</si>
  <si>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</si>
  <si>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</si>
  <si>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</si>
  <si>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</si>
  <si>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安全生产监管</t>
  </si>
  <si>
    <t>交通运输支出</t>
  </si>
  <si>
    <t>旅游发展基金支出</t>
  </si>
  <si>
    <t xml:space="preserve">  国家重大水利工程建设基金债务发行费用支出</t>
  </si>
  <si>
    <t xml:space="preserve">    水利技术推广</t>
  </si>
  <si>
    <t xml:space="preserve">    农业生产资料与技术补贴</t>
  </si>
  <si>
    <t xml:space="preserve">    社会公益研究</t>
  </si>
  <si>
    <t xml:space="preserve">    化解普通高中债务支出</t>
  </si>
  <si>
    <t xml:space="preserve">    缉私办案</t>
  </si>
  <si>
    <t>债务付息支出</t>
  </si>
  <si>
    <t xml:space="preserve">  福利彩票发行机构的业务费用</t>
  </si>
  <si>
    <t xml:space="preserve">  征管经费</t>
  </si>
  <si>
    <t xml:space="preserve">    储备粮(油)库建设</t>
  </si>
  <si>
    <t xml:space="preserve">    财政对其他社会保险基金的补助</t>
  </si>
  <si>
    <t xml:space="preserve">  司法</t>
  </si>
  <si>
    <t xml:space="preserve">    国有经济结构调整支出</t>
  </si>
  <si>
    <t xml:space="preserve">  其他彩票发行销售机构业务费安排的支出</t>
  </si>
  <si>
    <t xml:space="preserve">  补缴的土地价款</t>
  </si>
  <si>
    <t xml:space="preserve">    国家重点风景区规划与保护</t>
  </si>
  <si>
    <t xml:space="preserve">    小额担保贷款贴息</t>
  </si>
  <si>
    <t xml:space="preserve">    网络运行及维护</t>
  </si>
  <si>
    <t xml:space="preserve">  基础研究</t>
  </si>
  <si>
    <t xml:space="preserve">    改革性支出</t>
  </si>
  <si>
    <t xml:space="preserve">  新型墙体材料专项基金债务付息支出</t>
  </si>
  <si>
    <t xml:space="preserve">    其他城市公用事业附加安排的支出</t>
  </si>
  <si>
    <t xml:space="preserve">    生态保护</t>
  </si>
  <si>
    <t xml:space="preserve">    执行监督</t>
  </si>
  <si>
    <t xml:space="preserve">    航道建设和维护</t>
  </si>
  <si>
    <t xml:space="preserve">    地方重大水利工程建设</t>
  </si>
  <si>
    <t xml:space="preserve">    其他新增建设用地土地有偿使用费安排的支出</t>
  </si>
  <si>
    <t>国有土地使用权出让收入</t>
  </si>
  <si>
    <t xml:space="preserve">    前期工作</t>
  </si>
  <si>
    <t xml:space="preserve">    外资管理</t>
  </si>
  <si>
    <t xml:space="preserve">    地质及矿产资源调查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</si>
  <si>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</si>
  <si>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</si>
  <si>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</si>
  <si>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建材企业利润收入</t>
  </si>
  <si>
    <t xml:space="preserve">    资助城市影院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</si>
  <si>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</si>
  <si>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</si>
  <si>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</si>
  <si>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</si>
  <si>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工业和信息产业监管</t>
  </si>
  <si>
    <t>散装水泥专项资金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</si>
  <si>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</si>
  <si>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</si>
  <si>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</si>
  <si>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</si>
  <si>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</si>
  <si>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</si>
  <si>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</si>
  <si>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</si>
  <si>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>二十二、其他支出</t>
  </si>
  <si>
    <t xml:space="preserve">      国有股权、股份转让收入</t>
  </si>
  <si>
    <t xml:space="preserve">  宣传促销</t>
  </si>
  <si>
    <t xml:space="preserve">  综合治理和生态修复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</si>
  <si>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</si>
  <si>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</si>
  <si>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</si>
  <si>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</si>
  <si>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</si>
  <si>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</si>
  <si>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</si>
  <si>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对外医疗援助</t>
  </si>
  <si>
    <t xml:space="preserve">  体育彩票发行机构的业务费支出</t>
  </si>
  <si>
    <t xml:space="preserve">    海水淡化</t>
  </si>
  <si>
    <t xml:space="preserve">    车辆购置税用于老旧汽车报废更新补贴支出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</si>
  <si>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</si>
  <si>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</si>
  <si>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</si>
  <si>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技术研发和推广</t>
  </si>
  <si>
    <t>2015年度海阳市政府性基金收支决算总表</t>
  </si>
  <si>
    <t xml:space="preserve">    地震应急救援</t>
  </si>
  <si>
    <t xml:space="preserve">    货币发行</t>
  </si>
  <si>
    <t xml:space="preserve">    农业资源保护修复与利用</t>
  </si>
  <si>
    <t xml:space="preserve">    农业生产保险补贴</t>
  </si>
  <si>
    <t xml:space="preserve">    法律援助</t>
  </si>
  <si>
    <t xml:space="preserve">  制造业</t>
  </si>
  <si>
    <t>二、非税收入</t>
  </si>
  <si>
    <t xml:space="preserve">      建筑施工企业利润收入</t>
  </si>
  <si>
    <t>支 出 合 计</t>
  </si>
  <si>
    <t>支 出 总 计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</si>
  <si>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</si>
  <si>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</si>
  <si>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</si>
  <si>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</si>
  <si>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地方政府债务付息支出</t>
  </si>
  <si>
    <t xml:space="preserve">      煤炭企业利润收入</t>
  </si>
  <si>
    <t xml:space="preserve">    技改贴息和补助</t>
  </si>
  <si>
    <t xml:space="preserve">    化肥储备</t>
  </si>
  <si>
    <t xml:space="preserve">  国防科研事业(款)</t>
  </si>
  <si>
    <t xml:space="preserve">    工商行政管理专项</t>
  </si>
  <si>
    <t xml:space="preserve">  科学技术管理事务</t>
  </si>
  <si>
    <t>　　契税</t>
  </si>
  <si>
    <t xml:space="preserve">      国有股权、股份清算收入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</si>
  <si>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</si>
  <si>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</si>
  <si>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</si>
  <si>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</si>
  <si>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退耕还林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</si>
  <si>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</si>
  <si>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</si>
  <si>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</si>
  <si>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</si>
  <si>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红十字事业</t>
  </si>
  <si>
    <t xml:space="preserve">    其他小型水库移民扶助基金支出</t>
  </si>
  <si>
    <t xml:space="preserve">  基础设施建设和经济发展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</si>
  <si>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</si>
  <si>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</si>
  <si>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</si>
  <si>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文物</t>
  </si>
  <si>
    <t>彩票公益金收入</t>
  </si>
  <si>
    <t xml:space="preserve">    海域使用金支出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</si>
  <si>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</si>
  <si>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</si>
  <si>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</si>
  <si>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</si>
  <si>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>单位:万元</t>
  </si>
  <si>
    <t xml:space="preserve">  三峡工程后续工作资金</t>
  </si>
  <si>
    <t xml:space="preserve">    船舶检验</t>
  </si>
  <si>
    <t xml:space="preserve">    妇幼保健机构</t>
  </si>
  <si>
    <t xml:space="preserve">    其他发展与改革事务支出</t>
  </si>
  <si>
    <t xml:space="preserve">  补充全国社会保障基金</t>
  </si>
  <si>
    <t>小型水库移民扶助基金收入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</si>
  <si>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</si>
  <si>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</si>
  <si>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</si>
  <si>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</si>
  <si>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</si>
  <si>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</si>
  <si>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>　　土地增值税</t>
  </si>
  <si>
    <t xml:space="preserve">    其他海南省高等级公路车辆通行附加费安排的支出</t>
  </si>
  <si>
    <t xml:space="preserve">  污水处理费债务付息支出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</si>
  <si>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</si>
  <si>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</si>
  <si>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</si>
  <si>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</si>
  <si>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>七、文化体育与传媒支出</t>
  </si>
  <si>
    <t xml:space="preserve">    其他港口建设费安排的支出</t>
  </si>
  <si>
    <t>大中型水库移民后期扶持基金支出</t>
  </si>
  <si>
    <t xml:space="preserve">    气象服务</t>
  </si>
  <si>
    <t xml:space="preserve">  教育费附加安排的支出</t>
  </si>
  <si>
    <t xml:space="preserve">    其他大中型水库库区基金支出</t>
  </si>
  <si>
    <t>城市基础设施配套费相关支出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</si>
  <si>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</si>
  <si>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</si>
  <si>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</si>
  <si>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</si>
  <si>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</si>
  <si>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>彩票发行销售机构业务费安排的支出</t>
  </si>
  <si>
    <t xml:space="preserve">    示范项目补贴</t>
  </si>
  <si>
    <t>国家电影事业发展专项资金收入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</si>
  <si>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</si>
  <si>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</si>
  <si>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</si>
  <si>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</si>
  <si>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</si>
  <si>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车辆购置税支出</t>
  </si>
  <si>
    <t xml:space="preserve">  宣传事务</t>
  </si>
  <si>
    <t xml:space="preserve">  南水北调工程基金债务付息支出</t>
  </si>
  <si>
    <t xml:space="preserve">    城市公共设施</t>
  </si>
  <si>
    <t>彩票发行机构和彩票销售机构的业务费用</t>
  </si>
  <si>
    <t xml:space="preserve">    民航还贷专项支出</t>
  </si>
  <si>
    <t xml:space="preserve">    环境监测与信息</t>
  </si>
  <si>
    <t xml:space="preserve">    其他退牧还草支出</t>
  </si>
  <si>
    <t xml:space="preserve">    职业介绍补贴</t>
  </si>
  <si>
    <t xml:space="preserve">  应用研究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</si>
  <si>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</si>
  <si>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</si>
  <si>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</si>
  <si>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民族事务</t>
  </si>
  <si>
    <t>十六、金融支出</t>
  </si>
  <si>
    <t xml:space="preserve">    其他林业支出</t>
  </si>
  <si>
    <t xml:space="preserve">    森林保险保费补贴</t>
  </si>
  <si>
    <t xml:space="preserve">    儿童福利</t>
  </si>
  <si>
    <t xml:space="preserve">    其他政府办公厅(室)及相关机构事务支出</t>
  </si>
  <si>
    <t xml:space="preserve">  商贸事务</t>
  </si>
  <si>
    <t xml:space="preserve">年终结余                         </t>
  </si>
  <si>
    <t>2015年度海阳市政府性基金收支及结余情况表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</si>
  <si>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</si>
  <si>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</si>
  <si>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</si>
  <si>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</si>
  <si>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医疗器械事务</t>
  </si>
  <si>
    <t xml:space="preserve">    城乡医疗救助</t>
  </si>
  <si>
    <t xml:space="preserve">    出口退税专项上解支出</t>
  </si>
  <si>
    <t>三、城乡居民基本养老保险基金支出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</si>
  <si>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</si>
  <si>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</si>
  <si>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</si>
  <si>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</si>
  <si>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邮政企业利润收入</t>
  </si>
  <si>
    <t xml:space="preserve">  彩票公益金债务付息支出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</si>
  <si>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</si>
  <si>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</si>
  <si>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</si>
  <si>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</si>
  <si>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>可再生能源电价附加收入</t>
  </si>
  <si>
    <t xml:space="preserve">    其他海洋管理事务支出</t>
  </si>
  <si>
    <t xml:space="preserve">    对外交流与合作</t>
  </si>
  <si>
    <t xml:space="preserve">  对外援助</t>
  </si>
  <si>
    <t xml:space="preserve">    其他统战事务支出</t>
  </si>
  <si>
    <t xml:space="preserve">  国有土地使用权出让收入及对应专项债务收入安排的支出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</si>
  <si>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</si>
  <si>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</si>
  <si>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</si>
  <si>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政协事务</t>
  </si>
  <si>
    <t xml:space="preserve">  1.政府性基金调入</t>
  </si>
  <si>
    <t xml:space="preserve">      教育文化广播企业利润收入</t>
  </si>
  <si>
    <t xml:space="preserve">  彩票发行销售风险基金</t>
  </si>
  <si>
    <t>其中：调入专项收入</t>
  </si>
  <si>
    <t xml:space="preserve">    反恐怖</t>
  </si>
  <si>
    <t xml:space="preserve">    国内安全保卫</t>
  </si>
  <si>
    <t>拨付国债转贷资金数</t>
  </si>
  <si>
    <t>新增建设用地土地有偿使用费相关支出</t>
  </si>
  <si>
    <t xml:space="preserve">    水利安全监督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</si>
  <si>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</si>
  <si>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</si>
  <si>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</si>
  <si>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</si>
  <si>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</si>
  <si>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</si>
  <si>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</si>
  <si>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 xml:space="preserve">  大中型水库库区基金债务发行费用支出</t>
  </si>
  <si>
    <t xml:space="preserve">    开发新菜地工程</t>
  </si>
  <si>
    <t>农业土地开发资金收入</t>
  </si>
  <si>
    <t xml:space="preserve">    救助打捞</t>
  </si>
  <si>
    <t xml:space="preserve">    社会事业发展规划</t>
  </si>
  <si>
    <t xml:space="preserve">  资源勘探开发</t>
  </si>
  <si>
    <t>二、机关事业单位基本养老保险基金收入</t>
  </si>
  <si>
    <t xml:space="preserve">    用于其他社会公益事业的彩票公益金支出</t>
  </si>
  <si>
    <t xml:space="preserve">    来华留学教育</t>
  </si>
  <si>
    <t>收  入  合  计</t>
  </si>
  <si>
    <t xml:space="preserve">  体育彩票公益金收入</t>
  </si>
  <si>
    <t xml:space="preserve">    土地出让业务支出</t>
  </si>
  <si>
    <t xml:space="preserve">    其他城乡社区支出(项)</t>
  </si>
  <si>
    <t xml:space="preserve">    就业见习补贴</t>
  </si>
  <si>
    <t xml:space="preserve">  港澳台侨事务</t>
  </si>
  <si>
    <t xml:space="preserve">  审计事务</t>
  </si>
  <si>
    <t xml:space="preserve">    棚户区改造支出</t>
  </si>
  <si>
    <t>其他政府性基金收入</t>
  </si>
  <si>
    <t xml:space="preserve">    住房公积金</t>
  </si>
  <si>
    <t xml:space="preserve">    法制建设</t>
  </si>
  <si>
    <t xml:space="preserve">  民主党派及工商联事务</t>
  </si>
  <si>
    <t>收  入  总  计</t>
  </si>
  <si>
    <t xml:space="preserve">    基层公检法司转移支付收入</t>
  </si>
  <si>
    <t>车辆通行费相关支出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</si>
  <si>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</si>
  <si>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</si>
  <si>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</si>
  <si>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水利</t>
  </si>
  <si>
    <t xml:space="preserve">  税收事务</t>
  </si>
  <si>
    <t xml:space="preserve">    县级基本财力保障机制奖补资金收入</t>
  </si>
  <si>
    <t>农网还贷资金</t>
  </si>
  <si>
    <t xml:space="preserve">    外商投资环境建设补助资金</t>
  </si>
  <si>
    <t xml:space="preserve">    其他医疗卫生与计划生育支出(项)</t>
  </si>
  <si>
    <t xml:space="preserve">    其他新闻出版支出</t>
  </si>
  <si>
    <t>新菜地开发建设基金相关支出</t>
  </si>
  <si>
    <t>本年
支出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</si>
  <si>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</si>
  <si>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</si>
  <si>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</si>
  <si>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其他国有资本经营预算企业利润收入</t>
  </si>
  <si>
    <t xml:space="preserve">    用于法律援助的彩票公益金支出</t>
  </si>
  <si>
    <t xml:space="preserve">  民航机场建设</t>
  </si>
  <si>
    <t>南水北调工程基金收入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</si>
  <si>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</si>
  <si>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</si>
  <si>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</si>
  <si>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</si>
  <si>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基本养老保险和低保等转移支付收入</t>
  </si>
  <si>
    <t>水土保持补偿费</t>
  </si>
  <si>
    <t xml:space="preserve">    其他天然林保护支出</t>
  </si>
  <si>
    <t xml:space="preserve">    机构运行</t>
  </si>
  <si>
    <t xml:space="preserve">    其他统计信息事务支出</t>
  </si>
  <si>
    <t>水土保持补偿费安排的支出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</si>
  <si>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</si>
  <si>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</si>
  <si>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</si>
  <si>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</si>
  <si>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</si>
  <si>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粮油储备</t>
  </si>
  <si>
    <t xml:space="preserve">    代征手续费</t>
  </si>
  <si>
    <t xml:space="preserve">    水路运输管理支出</t>
  </si>
  <si>
    <t xml:space="preserve">    物价管理</t>
  </si>
  <si>
    <t>其他支出</t>
  </si>
  <si>
    <t xml:space="preserve">    电气机械及器材制造业</t>
  </si>
  <si>
    <t xml:space="preserve">    有色金属矿勘探和采选</t>
  </si>
  <si>
    <t xml:space="preserve">  保障性安居工程支出</t>
  </si>
  <si>
    <t xml:space="preserve">  彩票兑奖周转金</t>
  </si>
  <si>
    <t>国家电影事业发展专项资金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</si>
  <si>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</si>
  <si>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</si>
  <si>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</si>
  <si>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农村五保供养支出</t>
  </si>
  <si>
    <t xml:space="preserve">    强制隔离戒毒人员教育</t>
  </si>
  <si>
    <t xml:space="preserve">    协税护税</t>
  </si>
  <si>
    <t xml:space="preserve">  其他支出(款)</t>
  </si>
  <si>
    <t>项　　　　目</t>
  </si>
  <si>
    <t xml:space="preserve">    政府还贷公路管理</t>
  </si>
  <si>
    <t xml:space="preserve">  政府住房基金债务付息支出</t>
  </si>
  <si>
    <t xml:space="preserve">    其他公共卫生支出</t>
  </si>
  <si>
    <t xml:space="preserve">    财政对工伤保险基金的补助</t>
  </si>
  <si>
    <t xml:space="preserve">  旅游业管理与服务支出</t>
  </si>
  <si>
    <t xml:space="preserve">  专项转移支付收入</t>
  </si>
  <si>
    <t>国有土地收益基金收入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</si>
  <si>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</si>
  <si>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</si>
  <si>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</si>
  <si>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</si>
  <si>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</si>
  <si>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</si>
  <si>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公路水路运输</t>
  </si>
  <si>
    <t xml:space="preserve">    公路路政管理</t>
  </si>
  <si>
    <t xml:space="preserve">    公务员综合管理</t>
  </si>
  <si>
    <t xml:space="preserve">    其他国有资本经营预算收入</t>
  </si>
  <si>
    <t xml:space="preserve">      电子企业利润收入</t>
  </si>
  <si>
    <t xml:space="preserve">  空管系统建设</t>
  </si>
  <si>
    <t xml:space="preserve">  发展与改革事务</t>
  </si>
  <si>
    <t xml:space="preserve">    支持科技进步支出</t>
  </si>
  <si>
    <t xml:space="preserve">    支付破产或改制企业职工安置费</t>
  </si>
  <si>
    <t xml:space="preserve">  风力发电补助</t>
  </si>
  <si>
    <t xml:space="preserve">    国土资源规划及管理</t>
  </si>
  <si>
    <t xml:space="preserve">    林区公共支出</t>
  </si>
  <si>
    <t xml:space="preserve">  民航节能减排</t>
  </si>
  <si>
    <t xml:space="preserve">  国家电影事业发展专项资金及对应专项债务收入安排的支出</t>
  </si>
  <si>
    <t xml:space="preserve">    稳定农民收入补贴</t>
  </si>
  <si>
    <t xml:space="preserve">    其他对外联络事务支出</t>
  </si>
  <si>
    <t xml:space="preserve">  退牧还草</t>
  </si>
  <si>
    <t xml:space="preserve">  散装水泥专项资金债务付息支出</t>
  </si>
  <si>
    <t>三峡水库库区基金收入</t>
  </si>
  <si>
    <t xml:space="preserve">    地方自然灾害生活补助</t>
  </si>
  <si>
    <t xml:space="preserve">    义务兵优待</t>
  </si>
  <si>
    <t xml:space="preserve">    产权转让收入</t>
  </si>
  <si>
    <t xml:space="preserve">  国土资源事务</t>
  </si>
  <si>
    <t xml:space="preserve">  监狱</t>
  </si>
  <si>
    <t xml:space="preserve">  人大事务</t>
  </si>
  <si>
    <t xml:space="preserve">    公益性设施投资补助支出</t>
  </si>
  <si>
    <t>车辆通行费</t>
  </si>
  <si>
    <t xml:space="preserve">    服务业基础设施建设</t>
  </si>
  <si>
    <t xml:space="preserve">    车辆购置税用于农村公路建设支出</t>
  </si>
  <si>
    <t xml:space="preserve">    社会保险业务管理事务</t>
  </si>
  <si>
    <t xml:space="preserve">    高技术研究</t>
  </si>
  <si>
    <t xml:space="preserve">    博士后日常经费</t>
  </si>
  <si>
    <t xml:space="preserve">  武装警察</t>
  </si>
  <si>
    <t xml:space="preserve">    新型农村合作医疗等转移支付收入</t>
  </si>
  <si>
    <t>净结余</t>
  </si>
  <si>
    <t xml:space="preserve">      石油石化企业利润收入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</si>
  <si>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</si>
  <si>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</si>
  <si>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</si>
  <si>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</si>
  <si>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化解债务补助收入</t>
  </si>
  <si>
    <t>农网还贷资金支出</t>
  </si>
  <si>
    <t xml:space="preserve">  建设市场管理与监督(款)</t>
  </si>
  <si>
    <t xml:space="preserve">    国际组织捐赠</t>
  </si>
  <si>
    <t xml:space="preserve">    信息化建设</t>
  </si>
  <si>
    <t xml:space="preserve">      境外企业利润收入</t>
  </si>
  <si>
    <t>年初预算数</t>
  </si>
  <si>
    <t xml:space="preserve">    长江黄河等流域管理</t>
  </si>
  <si>
    <t xml:space="preserve">  2.国有资本经营调入</t>
  </si>
  <si>
    <t xml:space="preserve">      地方政府向国际组织借款付息支出</t>
  </si>
  <si>
    <t xml:space="preserve">    社会保险补助</t>
  </si>
  <si>
    <t xml:space="preserve">    禁毒及缉毒</t>
  </si>
  <si>
    <t xml:space="preserve">    其他国防动员支出</t>
  </si>
  <si>
    <t xml:space="preserve">    公务员招考</t>
  </si>
  <si>
    <t xml:space="preserve">  广播电视教育</t>
  </si>
  <si>
    <t xml:space="preserve">    用于扶贫的彩票公益金支出</t>
  </si>
  <si>
    <t xml:space="preserve">    基础设施建设和经济发展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</si>
  <si>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</si>
  <si>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</si>
  <si>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</si>
  <si>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</si>
  <si>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</si>
  <si>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公务员履职能力提升</t>
  </si>
  <si>
    <t xml:space="preserve">  组织事务</t>
  </si>
  <si>
    <t xml:space="preserve">  档案事务</t>
  </si>
  <si>
    <t>十三、交通运输支出</t>
  </si>
  <si>
    <t>港口建设费</t>
  </si>
  <si>
    <t xml:space="preserve">  城市基础设施配套费债务发行费用支出</t>
  </si>
  <si>
    <t xml:space="preserve">  城市公用事业附加及对应专项债务收入安排的支出</t>
  </si>
  <si>
    <t>港口建设费收入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</si>
  <si>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</si>
  <si>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</si>
  <si>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</si>
  <si>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</si>
  <si>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</si>
  <si>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</si>
  <si>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</si>
  <si>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留学教育</t>
  </si>
  <si>
    <t xml:space="preserve">      科学研究企业利润收入</t>
  </si>
  <si>
    <t xml:space="preserve">    其他新菜地开发建设基金支出</t>
  </si>
  <si>
    <t xml:space="preserve">    粮食信息统计</t>
  </si>
  <si>
    <t xml:space="preserve">    城乡社区环境卫生(项)</t>
  </si>
  <si>
    <t xml:space="preserve">    湖库生态环境保护</t>
  </si>
  <si>
    <t xml:space="preserve">    补充小额贷款担保基金</t>
  </si>
  <si>
    <t xml:space="preserve">    消费者权益保护</t>
  </si>
  <si>
    <t xml:space="preserve">    政务公开审批</t>
  </si>
  <si>
    <t>国债转贷转补助</t>
  </si>
  <si>
    <t>　　企业所得税退税</t>
  </si>
  <si>
    <t xml:space="preserve">  省级重大水利工程建设资金</t>
  </si>
  <si>
    <t xml:space="preserve">  计提公共租赁住房资金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</si>
  <si>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</si>
  <si>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</si>
  <si>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</si>
  <si>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</si>
  <si>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</si>
  <si>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</si>
  <si>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</si>
  <si>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</si>
  <si>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综合财力补助</t>
  </si>
  <si>
    <t xml:space="preserve">    其他中医药支出</t>
  </si>
  <si>
    <t xml:space="preserve">    产业技术研究与开发</t>
  </si>
  <si>
    <t xml:space="preserve">  交通运输</t>
  </si>
  <si>
    <t xml:space="preserve">      机关社团所属企业利润收入</t>
  </si>
  <si>
    <t xml:space="preserve">  解决移民遗留问题</t>
  </si>
  <si>
    <t xml:space="preserve">  污水处理费债务发行费用支出</t>
  </si>
  <si>
    <t xml:space="preserve">    购房补贴</t>
  </si>
  <si>
    <t xml:space="preserve">    案件审判</t>
  </si>
  <si>
    <t xml:space="preserve">    经济动员</t>
  </si>
  <si>
    <t xml:space="preserve">  补充道路交通事故社会救助基金</t>
  </si>
  <si>
    <t>上级补助收入</t>
  </si>
  <si>
    <t xml:space="preserve">    公路建设</t>
  </si>
  <si>
    <t xml:space="preserve">    航空摄影</t>
  </si>
  <si>
    <t xml:space="preserve">    黄金事务</t>
  </si>
  <si>
    <t xml:space="preserve">    国际组织股金及基金</t>
  </si>
  <si>
    <t xml:space="preserve">    人大会议</t>
  </si>
  <si>
    <t>　　房产税</t>
  </si>
  <si>
    <t xml:space="preserve">  南水北调工程基金债务发行费用支出</t>
  </si>
  <si>
    <t xml:space="preserve">  农业土地开发资金债务发行费用支出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</si>
  <si>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</si>
  <si>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</si>
  <si>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</si>
  <si>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</si>
  <si>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</si>
  <si>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</si>
  <si>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</si>
  <si>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散装水泥专项资金债务发行费用支出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</si>
  <si>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</si>
  <si>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</si>
  <si>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</si>
  <si>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</si>
  <si>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电力企业利润收入</t>
  </si>
  <si>
    <t xml:space="preserve">    物资轮换</t>
  </si>
  <si>
    <t xml:space="preserve">    国土资源行业业务管理</t>
  </si>
  <si>
    <t xml:space="preserve">    农田水利</t>
  </si>
  <si>
    <t xml:space="preserve">    历史名城与古迹</t>
  </si>
  <si>
    <t xml:space="preserve">  宗教事务</t>
  </si>
  <si>
    <t>2015年度海阳市社会保险基金收支情况表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</si>
  <si>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</si>
  <si>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</si>
  <si>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</si>
  <si>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</si>
  <si>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</si>
  <si>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>国防支出</t>
  </si>
  <si>
    <t xml:space="preserve">  统计信息事务</t>
  </si>
  <si>
    <t>一、一般公共服务支出</t>
  </si>
  <si>
    <t>结 余 合 计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</si>
  <si>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</si>
  <si>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</si>
  <si>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</si>
  <si>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金融部门监管支出</t>
  </si>
  <si>
    <t>资源勘探信息等支出</t>
  </si>
  <si>
    <t>农林水支出</t>
  </si>
  <si>
    <t>政府住房基金收入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</si>
  <si>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</si>
  <si>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</si>
  <si>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</si>
  <si>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</si>
  <si>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安全监管监察专项</t>
  </si>
  <si>
    <t>医疗卫生与计划生育支出</t>
  </si>
  <si>
    <t xml:space="preserve">      国有参股公司股利、股息收入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</si>
  <si>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</si>
  <si>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</si>
  <si>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</si>
  <si>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</si>
  <si>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</si>
  <si>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</si>
  <si>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人力资源事务</t>
  </si>
  <si>
    <t>其他政府性基金相关支出</t>
  </si>
  <si>
    <t xml:space="preserve">  新型墙体材料专项基金债务发行费用支出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</si>
  <si>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</si>
  <si>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</si>
  <si>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</si>
  <si>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</si>
  <si>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重要商品储备</t>
  </si>
  <si>
    <t xml:space="preserve">    用于城乡医疗救助的彩票公益金支出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</si>
  <si>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</si>
  <si>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</si>
  <si>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</si>
  <si>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</si>
  <si>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</si>
  <si>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</si>
  <si>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</si>
  <si>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</si>
  <si>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>一般公共服务支出</t>
  </si>
  <si>
    <t xml:space="preserve">    成品油价格和税费改革税收返还收入</t>
  </si>
  <si>
    <t>　　行政事业性收费收入</t>
  </si>
  <si>
    <t>国家重大水利工程建设相关支出</t>
  </si>
  <si>
    <t xml:space="preserve">    农村基础设施建设支出</t>
  </si>
  <si>
    <t xml:space="preserve">    其他支出(项)</t>
  </si>
  <si>
    <t xml:space="preserve">    矿产资源专项收入安排的支出</t>
  </si>
  <si>
    <t xml:space="preserve">  已垦草原退耕还草(款)</t>
  </si>
  <si>
    <t xml:space="preserve">    行政单位医疗</t>
  </si>
  <si>
    <t xml:space="preserve">  医疗卫生与计划生育管理事务</t>
  </si>
  <si>
    <t>收 入 合 计</t>
  </si>
  <si>
    <t>收 入 总 计</t>
  </si>
  <si>
    <t xml:space="preserve">    小城镇基础设施建设</t>
  </si>
  <si>
    <t xml:space="preserve">    厂办大集体改革补助</t>
  </si>
  <si>
    <t xml:space="preserve">    财政对失业保险基金的补助</t>
  </si>
  <si>
    <t xml:space="preserve">    职业高中教育</t>
  </si>
  <si>
    <t xml:space="preserve">    水电</t>
  </si>
  <si>
    <t xml:space="preserve">    人民防空</t>
  </si>
  <si>
    <t xml:space="preserve">  污染防治</t>
  </si>
  <si>
    <t xml:space="preserve">  残疾人事业</t>
  </si>
  <si>
    <t>调出资金</t>
  </si>
  <si>
    <t xml:space="preserve">  彩票市场调控资金收入</t>
  </si>
  <si>
    <t>旅游发展基金</t>
  </si>
  <si>
    <t xml:space="preserve">  新菜地开发建设基金及对应专项债务收入安排的支出</t>
  </si>
  <si>
    <t xml:space="preserve">    水利工程运行与维护</t>
  </si>
  <si>
    <t xml:space="preserve">    地下水修复与保护</t>
  </si>
  <si>
    <t xml:space="preserve">    重大公共卫生专项</t>
  </si>
  <si>
    <t xml:space="preserve">  科技重大专项(款)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</si>
  <si>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</si>
  <si>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</si>
  <si>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</si>
  <si>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</si>
  <si>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</si>
  <si>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</si>
  <si>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 xml:space="preserve">    增值税和消费税税收返还收入</t>
  </si>
  <si>
    <t xml:space="preserve">    其他国有土地收益基金支出</t>
  </si>
  <si>
    <t xml:space="preserve">    三峡库区通航管理</t>
  </si>
  <si>
    <t xml:space="preserve">    其他环境监测与监察支出</t>
  </si>
  <si>
    <t xml:space="preserve">  国家电影事业发展专项资金债务发行费用支出</t>
  </si>
  <si>
    <t xml:space="preserve">    其他科技条件与服务支出</t>
  </si>
  <si>
    <t xml:space="preserve">  强制隔离戒毒</t>
  </si>
  <si>
    <t>安排预算稳定调节基金</t>
  </si>
  <si>
    <t xml:space="preserve">    均衡性转移支付收入</t>
  </si>
  <si>
    <t>六、科学技术支出</t>
  </si>
  <si>
    <t xml:space="preserve">      国有控股公司股利、股息收入</t>
  </si>
  <si>
    <t xml:space="preserve">    农村籍退役士兵老年生活补助</t>
  </si>
  <si>
    <t xml:space="preserve">    劳动关系和维权</t>
  </si>
  <si>
    <t xml:space="preserve">    其他广播影视支出</t>
  </si>
  <si>
    <t xml:space="preserve">  公共卫生</t>
  </si>
  <si>
    <t xml:space="preserve">  特困人员供养</t>
  </si>
  <si>
    <t>本 年 收 入 合 计</t>
  </si>
  <si>
    <t>五、居民基本医疗保险基金支出</t>
  </si>
  <si>
    <t xml:space="preserve">      卫生体育福利企业利润收入</t>
  </si>
  <si>
    <t xml:space="preserve">  政府住房基金债务发行费用支出</t>
  </si>
  <si>
    <t xml:space="preserve">    农产品质量安全</t>
  </si>
  <si>
    <t xml:space="preserve">    其他风沙荒漠治理支出</t>
  </si>
  <si>
    <t>二、外交支出</t>
  </si>
  <si>
    <t xml:space="preserve">  福利彩票销售机构的业务费支出</t>
  </si>
  <si>
    <t xml:space="preserve">  其他三峡水库库区基金支出</t>
  </si>
  <si>
    <t xml:space="preserve">    基本农田建设和保护支出</t>
  </si>
  <si>
    <t xml:space="preserve">    非金属矿物制品业</t>
  </si>
  <si>
    <t xml:space="preserve">  铁路运输</t>
  </si>
  <si>
    <t xml:space="preserve">    新型农村合作医疗</t>
  </si>
  <si>
    <t xml:space="preserve">    青少年科技活动</t>
  </si>
  <si>
    <t xml:space="preserve">  其他国土海洋气象等支出</t>
  </si>
  <si>
    <t xml:space="preserve">  技术研究与开发</t>
  </si>
  <si>
    <t>支  出  合  计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</si>
  <si>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</si>
  <si>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</si>
  <si>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</si>
  <si>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</si>
  <si>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</si>
  <si>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中央大中型水库库区基金收入</t>
  </si>
  <si>
    <t xml:space="preserve">    城市建设支出</t>
  </si>
  <si>
    <t xml:space="preserve">    海域使用管理</t>
  </si>
  <si>
    <t xml:space="preserve">    航务管理</t>
  </si>
  <si>
    <t xml:space="preserve">    行业医院</t>
  </si>
  <si>
    <t>支  出  总  计</t>
  </si>
  <si>
    <t xml:space="preserve">    三峡工程后续工作</t>
  </si>
  <si>
    <t xml:space="preserve">    动植物保护</t>
  </si>
  <si>
    <t xml:space="preserve">    其他监狱支出</t>
  </si>
  <si>
    <t>一般预算收入</t>
  </si>
  <si>
    <t>六、工伤保险基金支出</t>
  </si>
  <si>
    <t xml:space="preserve">  彩票发行销售风险基金支出</t>
  </si>
  <si>
    <t xml:space="preserve">  航线和机场补贴</t>
  </si>
  <si>
    <t xml:space="preserve">    少数民族地区游牧民定居工程</t>
  </si>
  <si>
    <t xml:space="preserve">    其他民用航空运输支出</t>
  </si>
  <si>
    <t xml:space="preserve">    其他人大事务支出</t>
  </si>
  <si>
    <t>商业服务业等支出</t>
  </si>
  <si>
    <t xml:space="preserve">  地方农网还贷资金支出</t>
  </si>
  <si>
    <t xml:space="preserve">  国有土地使用权出让债务付息支出</t>
  </si>
  <si>
    <t xml:space="preserve">  公共租赁住房租金收入</t>
  </si>
  <si>
    <t xml:space="preserve">  生物质能发电补助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</si>
  <si>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</si>
  <si>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</si>
  <si>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</si>
  <si>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</si>
  <si>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</si>
  <si>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能源储备</t>
  </si>
  <si>
    <t xml:space="preserve">  其他支出</t>
  </si>
  <si>
    <t xml:space="preserve">  行业规划</t>
  </si>
  <si>
    <t>计划单列市上解省支出</t>
  </si>
  <si>
    <t>合计</t>
  </si>
  <si>
    <t xml:space="preserve">    中小企业发展专项</t>
  </si>
  <si>
    <t xml:space="preserve">    三峡库区移民专项支出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</si>
  <si>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</si>
  <si>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</si>
  <si>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</si>
  <si>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</si>
  <si>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</si>
  <si>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>国家重大水利工程建设基金</t>
  </si>
  <si>
    <t xml:space="preserve">    森林培育</t>
  </si>
  <si>
    <t xml:space="preserve">    疾病应急救助</t>
  </si>
  <si>
    <t xml:space="preserve">  物资事务</t>
  </si>
  <si>
    <t xml:space="preserve">  广播影视</t>
  </si>
  <si>
    <t xml:space="preserve">  教育管理事务</t>
  </si>
  <si>
    <t xml:space="preserve">  中央新增建设用地土地有偿使用费收入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</si>
  <si>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</si>
  <si>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</si>
  <si>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</si>
  <si>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</si>
  <si>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>十七、援助其他地区支出</t>
  </si>
  <si>
    <t>十二、农林水支出</t>
  </si>
  <si>
    <t xml:space="preserve">      地方政府其他一般债务付息支出</t>
  </si>
  <si>
    <t xml:space="preserve">    棚户区改造</t>
  </si>
  <si>
    <t xml:space="preserve">    其他金融支出(项)</t>
  </si>
  <si>
    <t xml:space="preserve">      运输企业利润收入</t>
  </si>
  <si>
    <t xml:space="preserve">  体育彩票销售机构的业务费用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</si>
  <si>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</si>
  <si>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</si>
  <si>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</si>
  <si>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</si>
  <si>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</si>
  <si>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</si>
  <si>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</si>
  <si>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</si>
  <si>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>四、城镇职工基本医疗保险基金支出</t>
  </si>
  <si>
    <t xml:space="preserve">    征地和拆迁补偿支出</t>
  </si>
  <si>
    <t xml:space="preserve">  石油价格改革对交通运输的补贴</t>
  </si>
  <si>
    <t>援助其他地区支出</t>
  </si>
  <si>
    <t>海南省高等级公路车辆通行附加费</t>
  </si>
  <si>
    <t>海南省高等级公路车辆通行附加费相关支出</t>
  </si>
  <si>
    <t xml:space="preserve">    其他物资事务支出</t>
  </si>
  <si>
    <t xml:space="preserve">    石油价格改革对林业的补贴</t>
  </si>
  <si>
    <t xml:space="preserve">  住房保障</t>
  </si>
  <si>
    <t xml:space="preserve">    其他车辆通行费安排的支出</t>
  </si>
  <si>
    <t xml:space="preserve">    水利行业业务管理</t>
  </si>
  <si>
    <t xml:space="preserve">    森林生态效益补偿</t>
  </si>
  <si>
    <t xml:space="preserve">    防灾救灾</t>
  </si>
  <si>
    <t xml:space="preserve">    财政对基本医疗保险基金的补助</t>
  </si>
  <si>
    <t xml:space="preserve">    专项技术基础</t>
  </si>
  <si>
    <t xml:space="preserve">    其他海关事务支出</t>
  </si>
  <si>
    <t>利润收入</t>
  </si>
  <si>
    <t xml:space="preserve">  新增建设用地土地有偿使用费债务发行费用支出</t>
  </si>
  <si>
    <t xml:space="preserve">    其他节能环保支出(项)</t>
  </si>
  <si>
    <t xml:space="preserve">    财政对基本养老保险基金的补助</t>
  </si>
  <si>
    <t xml:space="preserve">    出版发行</t>
  </si>
  <si>
    <t xml:space="preserve">  对外联络事务</t>
  </si>
  <si>
    <t xml:space="preserve">    公路还贷</t>
  </si>
  <si>
    <t xml:space="preserve">  南水北调工程基金及对应专项债务收入安排的支出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</si>
  <si>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</si>
  <si>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</si>
  <si>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</si>
  <si>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</si>
  <si>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</si>
  <si>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</si>
  <si>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污染减排</t>
  </si>
  <si>
    <t xml:space="preserve">  环境监测与监察</t>
  </si>
  <si>
    <t>七、失业保险基金收入</t>
  </si>
  <si>
    <t xml:space="preserve">      转制科研院所利润收入</t>
  </si>
  <si>
    <t xml:space="preserve">      化工企业利润收入</t>
  </si>
  <si>
    <t>2015年度海阳市国有资本经营收支决算总表</t>
  </si>
  <si>
    <t xml:space="preserve">  旅游事业补助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</si>
  <si>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</si>
  <si>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</si>
  <si>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</si>
  <si>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</si>
  <si>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股利、股息收入</t>
  </si>
  <si>
    <t xml:space="preserve">  商业流通事务</t>
  </si>
  <si>
    <t>上解上级支出</t>
  </si>
  <si>
    <t xml:space="preserve">    最低收购价政策支出</t>
  </si>
  <si>
    <t xml:space="preserve">    测绘工程建设</t>
  </si>
  <si>
    <t xml:space="preserve">    大豆目标价格补贴</t>
  </si>
  <si>
    <t xml:space="preserve">    其他金融支农支持</t>
  </si>
  <si>
    <t xml:space="preserve">  其他一般公共服务支出(款)</t>
  </si>
  <si>
    <t xml:space="preserve">  法院</t>
  </si>
  <si>
    <t xml:space="preserve">  车辆通行费债务发行费用支出</t>
  </si>
  <si>
    <t xml:space="preserve">    污水处理设施建设和运营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</si>
  <si>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</si>
  <si>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</si>
  <si>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</si>
  <si>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</si>
  <si>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</si>
  <si>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</si>
  <si>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纪检监察事务</t>
  </si>
  <si>
    <t xml:space="preserve">  政府办公厅(室)及相关机构事务</t>
  </si>
  <si>
    <t xml:space="preserve">    宣传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</si>
  <si>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</si>
  <si>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</si>
  <si>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</si>
  <si>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</si>
  <si>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</si>
  <si>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>债务发行费用支出</t>
  </si>
  <si>
    <t xml:space="preserve">  能源管理事务</t>
  </si>
  <si>
    <t xml:space="preserve">      贸易企业利润收入</t>
  </si>
  <si>
    <t xml:space="preserve">  其他农网还贷资金支出</t>
  </si>
  <si>
    <t xml:space="preserve">    其他散装水泥专项资金支出</t>
  </si>
  <si>
    <t xml:space="preserve">  能源节约利用(款)</t>
  </si>
  <si>
    <t xml:space="preserve">    死亡抚恤</t>
  </si>
  <si>
    <t xml:space="preserve">    特殊学校教育</t>
  </si>
  <si>
    <t xml:space="preserve">  一般性转移支付收入</t>
  </si>
  <si>
    <t>　　耕地占用税</t>
  </si>
  <si>
    <t xml:space="preserve">  港口建设费及对应专项债务收入安排的支出</t>
  </si>
  <si>
    <t xml:space="preserve">    气象技术研究应用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</si>
  <si>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</si>
  <si>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</si>
  <si>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</si>
  <si>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成品油价格和税费改革转移支付补助收入</t>
  </si>
  <si>
    <t>年终结余</t>
  </si>
  <si>
    <t xml:space="preserve">    保障国家经济安全支出</t>
  </si>
  <si>
    <t xml:space="preserve">    其他商业流通事务支出</t>
  </si>
  <si>
    <t xml:space="preserve">  科学技术普及</t>
  </si>
  <si>
    <t xml:space="preserve">    公共租赁住房支出</t>
  </si>
  <si>
    <t xml:space="preserve">      地方政府一般债券付息支出</t>
  </si>
  <si>
    <t xml:space="preserve">    物资保管与保养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</si>
  <si>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</si>
  <si>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</si>
  <si>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</si>
  <si>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</si>
  <si>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</si>
  <si>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</si>
  <si>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金融部门行政支出</t>
  </si>
  <si>
    <t xml:space="preserve">  最低生活保障</t>
  </si>
  <si>
    <t xml:space="preserve">    资源枯竭型城市转移支付补助收入</t>
  </si>
  <si>
    <t>八、生育保险基金收入</t>
  </si>
  <si>
    <t>2015年度海阳市国有资本经营收支决算明细表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</si>
  <si>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</si>
  <si>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</si>
  <si>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</si>
  <si>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自然生态保护</t>
  </si>
  <si>
    <t>科学技术支出</t>
  </si>
  <si>
    <t>二十三、债务付息支出</t>
  </si>
  <si>
    <t>旅游发展基金收入</t>
  </si>
  <si>
    <t xml:space="preserve">    其他新型墙体材料专项基金支出</t>
  </si>
  <si>
    <t xml:space="preserve">  其他民航发展基金支出</t>
  </si>
  <si>
    <t xml:space="preserve">    航运保障系统建设</t>
  </si>
  <si>
    <t xml:space="preserve">    金融稽查与案件处理</t>
  </si>
  <si>
    <t xml:space="preserve">    公路和运输信息化建设</t>
  </si>
  <si>
    <t xml:space="preserve">    专利试点和产业化推进</t>
  </si>
  <si>
    <t>　　罚没收入</t>
  </si>
  <si>
    <t>十九、住房保障支出</t>
  </si>
  <si>
    <t xml:space="preserve">  小型水库移民扶助基金债务付息支出</t>
  </si>
  <si>
    <t>大中型水库库区基金</t>
  </si>
  <si>
    <t xml:space="preserve">    廉租住房支出</t>
  </si>
  <si>
    <t xml:space="preserve">    城市特困人员供养支出</t>
  </si>
  <si>
    <t xml:space="preserve">    行动技术管理</t>
  </si>
  <si>
    <t>省补助计划单列市收入</t>
  </si>
  <si>
    <t>新型墙体材料专项基金收入</t>
  </si>
  <si>
    <t xml:space="preserve">    对农村道路客运的补贴</t>
  </si>
  <si>
    <t xml:space="preserve">    专项科研试制</t>
  </si>
  <si>
    <t xml:space="preserve">    其他进修及培训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</si>
  <si>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</si>
  <si>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</si>
  <si>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</si>
  <si>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</si>
  <si>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>　　车船税</t>
  </si>
  <si>
    <t xml:space="preserve">  散装水泥专项资金及对应专项债务收入安排的支出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</si>
  <si>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</si>
  <si>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</si>
  <si>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</si>
  <si>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</si>
  <si>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</si>
  <si>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</si>
  <si>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</si>
  <si>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</si>
  <si>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</si>
  <si>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>一、税收收入</t>
  </si>
  <si>
    <t xml:space="preserve">    铁路专用线</t>
  </si>
  <si>
    <t xml:space="preserve">    国际河流治理与管理</t>
  </si>
  <si>
    <t xml:space="preserve">    边界联检</t>
  </si>
  <si>
    <t xml:space="preserve">  科技交流与合作</t>
  </si>
  <si>
    <t xml:space="preserve">  普通教育</t>
  </si>
  <si>
    <t>　　国有资源(资产)有偿使用收入</t>
  </si>
  <si>
    <t xml:space="preserve">  福利彩票发行机构的业务费支出</t>
  </si>
  <si>
    <t xml:space="preserve">    执法监管</t>
  </si>
  <si>
    <t xml:space="preserve">    其他医疗卫生与计划生育管理事务支出</t>
  </si>
  <si>
    <t xml:space="preserve">    黄金</t>
  </si>
  <si>
    <t xml:space="preserve">    其他对外援助支出</t>
  </si>
  <si>
    <t xml:space="preserve">    所得税基数返还收入</t>
  </si>
  <si>
    <t xml:space="preserve">    专用设备购置和维修</t>
  </si>
  <si>
    <t>南水北调工程基金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</si>
  <si>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</si>
  <si>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</si>
  <si>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</si>
  <si>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</si>
  <si>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</si>
  <si>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>国债转贷资金上年结余</t>
  </si>
  <si>
    <t>债务还本支出</t>
  </si>
  <si>
    <t xml:space="preserve">    固定数额补助收入</t>
  </si>
  <si>
    <t xml:space="preserve">    偿还南水北调工程贷款本息</t>
  </si>
  <si>
    <t>新菜地开发建设基金</t>
  </si>
  <si>
    <t xml:space="preserve">  新增建设用地土地有偿使用费债务付息支出</t>
  </si>
  <si>
    <t xml:space="preserve">    城市防洪</t>
  </si>
  <si>
    <t>水土保持补偿费收入</t>
  </si>
  <si>
    <t xml:space="preserve">    储备粮油补贴</t>
  </si>
  <si>
    <t xml:space="preserve">    处理陈化粮补贴</t>
  </si>
  <si>
    <t xml:space="preserve">    海洋工程排污费支出</t>
  </si>
  <si>
    <t xml:space="preserve">    林业工程与项目管理</t>
  </si>
  <si>
    <t xml:space="preserve">    河流治理与保护</t>
  </si>
  <si>
    <t xml:space="preserve">  国有资本经营收入</t>
  </si>
  <si>
    <t>　　资源税</t>
  </si>
  <si>
    <t>大中型水库库区基金收入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</si>
  <si>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</si>
  <si>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</si>
  <si>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</si>
  <si>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</si>
  <si>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其他对外合作与交流支出</t>
  </si>
  <si>
    <t xml:space="preserve">  金融发展支出</t>
  </si>
  <si>
    <t>增设预算周转金</t>
  </si>
  <si>
    <t>一、企业职工基本养老保险基金收入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</si>
  <si>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</si>
  <si>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</si>
  <si>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</si>
  <si>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</si>
  <si>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 xml:space="preserve">    结算补助收入</t>
  </si>
  <si>
    <t xml:space="preserve">      对外合作企业利润收入</t>
  </si>
  <si>
    <t xml:space="preserve">    用于残疾人事业的彩票公益金支出</t>
  </si>
  <si>
    <t xml:space="preserve">  国有土地收益基金债务发行费用支出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</si>
  <si>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</si>
  <si>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</si>
  <si>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</si>
  <si>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</si>
  <si>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</si>
  <si>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</si>
  <si>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</si>
  <si>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</si>
  <si>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</si>
  <si>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</si>
  <si>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>项目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</si>
  <si>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</si>
  <si>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</si>
  <si>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</si>
  <si>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</si>
  <si>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求职补贴</t>
  </si>
  <si>
    <t xml:space="preserve">    未归口管理的行政单位离退休</t>
  </si>
  <si>
    <t xml:space="preserve">    统计抽样调查</t>
  </si>
  <si>
    <t>其他国有资本经营预算收入</t>
  </si>
  <si>
    <t>无线电频率占用费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</si>
  <si>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</si>
  <si>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</si>
  <si>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</si>
  <si>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气象事务</t>
  </si>
  <si>
    <t xml:space="preserve">      国有独资企业产权转让收入</t>
  </si>
  <si>
    <t xml:space="preserve">  其他可再生能源电价附加收入安排的支出</t>
  </si>
  <si>
    <t xml:space="preserve">    林业产业化</t>
  </si>
  <si>
    <t xml:space="preserve">  中医药</t>
  </si>
  <si>
    <t>调入
资金</t>
  </si>
  <si>
    <t xml:space="preserve">    重点生态功能区转移支付收入</t>
  </si>
  <si>
    <t xml:space="preserve">    煤炭勘探开采和洗选</t>
  </si>
  <si>
    <t xml:space="preserve">    特大型桥梁建设</t>
  </si>
  <si>
    <t xml:space="preserve">    林业政策制定与宣传</t>
  </si>
  <si>
    <t xml:space="preserve">    已垦草原退耕还草(项)</t>
  </si>
  <si>
    <t xml:space="preserve">    广播</t>
  </si>
  <si>
    <t xml:space="preserve">  江河湖库流域治理与保护</t>
  </si>
  <si>
    <t>二十四、债务发行费用支出</t>
  </si>
  <si>
    <t xml:space="preserve">  农业土地开发资金债务付息支出</t>
  </si>
  <si>
    <t xml:space="preserve">    其他检察支出</t>
  </si>
  <si>
    <t xml:space="preserve">    财政委托业务支出</t>
  </si>
  <si>
    <t>预算科目</t>
  </si>
  <si>
    <t xml:space="preserve">    土地开发支出</t>
  </si>
  <si>
    <t xml:space="preserve">    港口设施</t>
  </si>
  <si>
    <t xml:space="preserve">  计划生育事务</t>
  </si>
  <si>
    <t xml:space="preserve">  成人教育</t>
  </si>
  <si>
    <t>十八、国土海洋气象等支出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</si>
  <si>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</si>
  <si>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</si>
  <si>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</si>
  <si>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</si>
  <si>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</si>
  <si>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>外交支出</t>
  </si>
  <si>
    <t xml:space="preserve">      钢铁企业利润收入</t>
  </si>
  <si>
    <t xml:space="preserve">    用于社会福利的彩票公益金支出</t>
  </si>
  <si>
    <t xml:space="preserve">    其他江河湖库流域治理与保护</t>
  </si>
  <si>
    <t xml:space="preserve">    其他专业公共卫生机构</t>
  </si>
  <si>
    <t xml:space="preserve">    廉租住房</t>
  </si>
  <si>
    <t xml:space="preserve">    教师进修</t>
  </si>
  <si>
    <t xml:space="preserve">    其他审计事务支出</t>
  </si>
  <si>
    <t xml:space="preserve">  预防保护和监督管理</t>
  </si>
  <si>
    <t>小型水库移民扶助基金相关支出</t>
  </si>
  <si>
    <t xml:space="preserve">    循环经济(项)</t>
  </si>
  <si>
    <t xml:space="preserve">    排污费安排的支出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</si>
  <si>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</si>
  <si>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</si>
  <si>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</si>
  <si>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</si>
  <si>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海关事务</t>
  </si>
  <si>
    <t xml:space="preserve">      纺织轻工企业利润收入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</si>
  <si>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</si>
  <si>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</si>
  <si>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</si>
  <si>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</si>
  <si>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</si>
  <si>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</si>
  <si>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</si>
  <si>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国家保密</t>
  </si>
  <si>
    <t xml:space="preserve">  返还性收入</t>
  </si>
  <si>
    <t>　　个人所得税</t>
  </si>
  <si>
    <t xml:space="preserve">    其他外交支出(项)</t>
  </si>
  <si>
    <t xml:space="preserve">    台湾事务</t>
  </si>
  <si>
    <t xml:space="preserve">    税务宣传</t>
  </si>
  <si>
    <t>十一、城乡社区支出</t>
  </si>
  <si>
    <t xml:space="preserve">    海港航标维护</t>
  </si>
  <si>
    <t xml:space="preserve">    其他文物支出</t>
  </si>
  <si>
    <t>公共安全支出</t>
  </si>
  <si>
    <t>散装水泥专项资金收入</t>
  </si>
  <si>
    <t xml:space="preserve">    对城市公交的补贴</t>
  </si>
  <si>
    <t xml:space="preserve">    民航专项运输</t>
  </si>
  <si>
    <t xml:space="preserve">    扶贫贷款奖补和贴息</t>
  </si>
  <si>
    <t xml:space="preserve">    城镇居民基本医疗保险</t>
  </si>
  <si>
    <t xml:space="preserve">    处理医疗欠费</t>
  </si>
  <si>
    <t xml:space="preserve">    其他法院支出</t>
  </si>
  <si>
    <t xml:space="preserve">    禁毒管理</t>
  </si>
  <si>
    <t>城乡社区支出</t>
  </si>
  <si>
    <t xml:space="preserve">    体制补助收入</t>
  </si>
  <si>
    <t>　　专项收入</t>
  </si>
  <si>
    <t>新型墙体材料专项基金</t>
  </si>
  <si>
    <t xml:space="preserve">    化解其他公益性乡村债务支出</t>
  </si>
  <si>
    <t xml:space="preserve">    网络侦控管理</t>
  </si>
  <si>
    <t>三、城乡居民基本养老保险基金收入</t>
  </si>
  <si>
    <t xml:space="preserve">  民航科教和信息</t>
  </si>
  <si>
    <t xml:space="preserve">    核与辐射安全监督</t>
  </si>
  <si>
    <t xml:space="preserve">    精神病医院</t>
  </si>
  <si>
    <t xml:space="preserve">    学术交流活动</t>
  </si>
  <si>
    <t xml:space="preserve">    宗教工作专项</t>
  </si>
  <si>
    <t xml:space="preserve">  小型水库移民扶助基金债务发行费用支出</t>
  </si>
  <si>
    <t xml:space="preserve">  新增建设用地土地有偿使用费及对应专项债务收入安排的支出</t>
  </si>
  <si>
    <t xml:space="preserve">    对出租车的补贴</t>
  </si>
  <si>
    <t xml:space="preserve">    公路新建</t>
  </si>
  <si>
    <t xml:space="preserve">  其他农林水支出(款)</t>
  </si>
  <si>
    <t xml:space="preserve">    人大代表履职能力提升</t>
  </si>
  <si>
    <t xml:space="preserve">  地方政府债务发行费用支出</t>
  </si>
  <si>
    <t xml:space="preserve">  地方大中型水库库区基金收入</t>
  </si>
  <si>
    <t>大中型水库移民后期扶持基金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</si>
  <si>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</si>
  <si>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</si>
  <si>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</si>
  <si>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</si>
  <si>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>节能环保支出</t>
  </si>
  <si>
    <t xml:space="preserve">  医疗保障</t>
  </si>
  <si>
    <t xml:space="preserve">  上缴管理费用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</si>
  <si>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</si>
  <si>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</si>
  <si>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</si>
  <si>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</si>
  <si>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缉私警察</t>
  </si>
  <si>
    <t>二、机关事业单位基本养老保险基金支出</t>
  </si>
  <si>
    <t xml:space="preserve">    石油价格改革补贴其他支出</t>
  </si>
  <si>
    <t xml:space="preserve">    农村中小学校舍建设</t>
  </si>
  <si>
    <t xml:space="preserve">  南水北调</t>
  </si>
  <si>
    <t>接受其他地区援助收入</t>
  </si>
  <si>
    <t xml:space="preserve">    体制上解支出</t>
  </si>
  <si>
    <t xml:space="preserve">    宣传和培训</t>
  </si>
  <si>
    <t xml:space="preserve">  通用航空发展</t>
  </si>
  <si>
    <t xml:space="preserve">  南水北调工程建设资金</t>
  </si>
  <si>
    <t xml:space="preserve">    科技奖励</t>
  </si>
  <si>
    <t xml:space="preserve">  缴纳新增建设用地土地有偿使用费</t>
  </si>
  <si>
    <t xml:space="preserve">    其他群众团体事务支出</t>
  </si>
  <si>
    <t xml:space="preserve">    执法办案专项</t>
  </si>
  <si>
    <t xml:space="preserve">    财政国库业务</t>
  </si>
  <si>
    <t>十五、商业服务业等支出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</si>
  <si>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</si>
  <si>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</si>
  <si>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</si>
  <si>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</si>
  <si>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</si>
  <si>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</si>
  <si>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</si>
  <si>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</si>
  <si>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</si>
  <si>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>十四、资源勘探信息等支出</t>
  </si>
  <si>
    <t xml:space="preserve">    国务院安委会专项</t>
  </si>
  <si>
    <t xml:space="preserve">  城乡社区规划与管理(款)</t>
  </si>
  <si>
    <t xml:space="preserve">    化妆品事务</t>
  </si>
  <si>
    <t xml:space="preserve">    义务教育等转移支付收入</t>
  </si>
  <si>
    <t xml:space="preserve">  城市基础设施配套费及对应专项债务收入安排的支出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</si>
  <si>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</si>
  <si>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</si>
  <si>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</si>
  <si>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</si>
  <si>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</si>
  <si>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</si>
  <si>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>新型墙体材料专项基金相关支出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</si>
  <si>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</si>
  <si>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</si>
  <si>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</si>
  <si>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</si>
  <si>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</si>
  <si>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>　　城市维护建设税</t>
  </si>
  <si>
    <t xml:space="preserve">      其他国有资本经营预算企业股利、股息收入</t>
  </si>
  <si>
    <t xml:space="preserve">      地质勘查企业利润收入</t>
  </si>
  <si>
    <t xml:space="preserve">    其他重大水利工程建设基金支出</t>
  </si>
  <si>
    <t xml:space="preserve">    物资转移</t>
  </si>
  <si>
    <t xml:space="preserve">    质量技术监督行政执法及业务管理</t>
  </si>
  <si>
    <t xml:space="preserve">  地震事务</t>
  </si>
  <si>
    <t xml:space="preserve">    企业事业单位划转补助收入</t>
  </si>
  <si>
    <t xml:space="preserve">  专项转移支付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</si>
  <si>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</si>
  <si>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</si>
  <si>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</si>
  <si>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</si>
  <si>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粮油事务</t>
  </si>
  <si>
    <t xml:space="preserve">  城乡社区住宅</t>
  </si>
  <si>
    <t xml:space="preserve">  其他生活救助</t>
  </si>
  <si>
    <t xml:space="preserve">  其他政府住房基金收入</t>
  </si>
  <si>
    <t>可再生能源电价附加收入安排的支出</t>
  </si>
  <si>
    <t xml:space="preserve">    能源科技装备</t>
  </si>
  <si>
    <t xml:space="preserve">    农村最低生活保障金支出</t>
  </si>
  <si>
    <t xml:space="preserve">    文化交流与合作</t>
  </si>
  <si>
    <t xml:space="preserve">  民政管理事务</t>
  </si>
  <si>
    <t xml:space="preserve">      金融企业公司股利、股息收入</t>
  </si>
  <si>
    <t xml:space="preserve">    国有资本经营预算补充基金支出</t>
  </si>
  <si>
    <t xml:space="preserve">  福利彩票销售机构的业务费用</t>
  </si>
  <si>
    <t xml:space="preserve">    粮食专项业务活动</t>
  </si>
  <si>
    <t xml:space="preserve">    自然灾害灾后重建补助</t>
  </si>
  <si>
    <t xml:space="preserve">    其他文化支出</t>
  </si>
  <si>
    <t xml:space="preserve">  企业改革补助</t>
  </si>
  <si>
    <t xml:space="preserve">    改革成本支出</t>
  </si>
  <si>
    <t xml:space="preserve">    森林管护</t>
  </si>
  <si>
    <t xml:space="preserve">    质量技术监督技术支持</t>
  </si>
  <si>
    <t>区县本级</t>
  </si>
  <si>
    <t xml:space="preserve">      投资服务企业利润收入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</si>
  <si>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</si>
  <si>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</si>
  <si>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</si>
  <si>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</si>
  <si>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　　企业所得税</t>
  </si>
  <si>
    <t xml:space="preserve">    公共租赁住房维护和管理支出</t>
  </si>
  <si>
    <t xml:space="preserve">    科技示范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</si>
  <si>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</si>
  <si>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</si>
  <si>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</si>
  <si>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</si>
  <si>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</si>
  <si>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公立医院</t>
  </si>
  <si>
    <t xml:space="preserve">    气象法规与标准</t>
  </si>
  <si>
    <t xml:space="preserve">    文化市场管理</t>
  </si>
  <si>
    <t xml:space="preserve">  扶贫</t>
  </si>
  <si>
    <t xml:space="preserve">  彩票公益金债务发行费用支出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</si>
  <si>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</si>
  <si>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</si>
  <si>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</si>
  <si>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 xml:space="preserve">    事业单位离退休</t>
  </si>
  <si>
    <t xml:space="preserve">    资本性支出</t>
  </si>
  <si>
    <t xml:space="preserve">  库区维护和管理</t>
  </si>
  <si>
    <t xml:space="preserve">  彩票公益金及对应专项债务收入安排的支出</t>
  </si>
  <si>
    <t xml:space="preserve">    储备粮油差价补贴</t>
  </si>
  <si>
    <t xml:space="preserve">    文化展示及纪念机构</t>
  </si>
  <si>
    <t xml:space="preserve">  土地出让价款收入</t>
  </si>
  <si>
    <t>政府住房基金相关支出</t>
  </si>
  <si>
    <t>大中型水库移民后期扶持基金收入</t>
  </si>
  <si>
    <t>海南省高等级公路车辆通行附加费收入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</si>
  <si>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</si>
  <si>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</si>
  <si>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</si>
  <si>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</si>
  <si>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土地资源储备支出</t>
  </si>
  <si>
    <t xml:space="preserve">    民间组织管理</t>
  </si>
  <si>
    <t xml:space="preserve">    电视</t>
  </si>
  <si>
    <t xml:space="preserve">  财政事务</t>
  </si>
  <si>
    <t xml:space="preserve">  港口建设费债务发行费用支出</t>
  </si>
  <si>
    <t xml:space="preserve">  国有土地使用权出让债务发行费用支出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</si>
  <si>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</si>
  <si>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</si>
  <si>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</si>
  <si>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</si>
  <si>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其他大中型水库移民后期扶持基金支出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</si>
  <si>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</si>
  <si>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</si>
  <si>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</si>
  <si>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</si>
  <si>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  机械企业利润收入</t>
  </si>
  <si>
    <t xml:space="preserve">    资助国产影片放映</t>
  </si>
  <si>
    <t xml:space="preserve">    医药储备</t>
  </si>
  <si>
    <t xml:space="preserve">    公路客货运站(场)建设</t>
  </si>
  <si>
    <t xml:space="preserve">    水资源费安排的支出</t>
  </si>
  <si>
    <t xml:space="preserve">  其他城乡社区支出(款)</t>
  </si>
  <si>
    <t xml:space="preserve">    环境国际合作及履约</t>
  </si>
  <si>
    <t xml:space="preserve">  国有土地收益基金债务付息支出</t>
  </si>
  <si>
    <t xml:space="preserve">  新型墙体材料专项基金及对应专项债务收入安排的支出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</si>
  <si>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</si>
  <si>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</si>
  <si>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</si>
  <si>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</si>
  <si>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</si>
  <si>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</si>
  <si>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</si>
  <si>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>农业土地开发资金相关支出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</si>
  <si>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</si>
  <si>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</si>
  <si>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</si>
  <si>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</si>
  <si>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医疗卫生</t>
  </si>
  <si>
    <t xml:space="preserve">  促进金融支农支出</t>
  </si>
  <si>
    <t xml:space="preserve">  质量技术监督与检验检疫事务</t>
  </si>
  <si>
    <t xml:space="preserve">    警犬繁育及训养</t>
  </si>
  <si>
    <t xml:space="preserve">    森林</t>
  </si>
  <si>
    <t>八、社会保障和就业支出</t>
  </si>
  <si>
    <t xml:space="preserve">  城市基础设施配套费债务付息支出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</si>
  <si>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</si>
  <si>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</si>
  <si>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</si>
  <si>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</si>
  <si>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</si>
  <si>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对外成套项目援助</t>
  </si>
  <si>
    <t xml:space="preserve">  城市公用事业附加债务发行费用支出</t>
  </si>
  <si>
    <t xml:space="preserve">    公有房屋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</si>
  <si>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</si>
  <si>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</si>
  <si>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</si>
  <si>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</si>
  <si>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</si>
  <si>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</si>
  <si>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</si>
  <si>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</si>
  <si>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就业补助</t>
  </si>
  <si>
    <t>污水处理费相关支出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</si>
  <si>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</si>
  <si>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</si>
  <si>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</si>
  <si>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</si>
  <si>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</si>
  <si>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涉外发展服务支出</t>
  </si>
  <si>
    <t xml:space="preserve">  支持中小企业发展和管理支出</t>
  </si>
  <si>
    <t xml:space="preserve">  食品和药品监督管理事务</t>
  </si>
  <si>
    <t>国债转贷资金结余</t>
  </si>
  <si>
    <t xml:space="preserve">      房地产企业利润收入</t>
  </si>
  <si>
    <t xml:space="preserve">  其他土地出让收入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</si>
  <si>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</si>
  <si>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</si>
  <si>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</si>
  <si>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</si>
  <si>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>省本级</t>
  </si>
  <si>
    <t>散装水泥专项资金相关支出</t>
  </si>
  <si>
    <t xml:space="preserve">    农业组织化与产业化经营</t>
  </si>
  <si>
    <t xml:space="preserve">    其他消防</t>
  </si>
  <si>
    <t xml:space="preserve">    其他驻外机构支出</t>
  </si>
  <si>
    <t xml:space="preserve">  公安</t>
  </si>
  <si>
    <t xml:space="preserve">  地方旅游开发项目补助</t>
  </si>
  <si>
    <t xml:space="preserve">    其他国有资产监管支出</t>
  </si>
  <si>
    <t xml:space="preserve">    天然林保护工程建设</t>
  </si>
  <si>
    <t xml:space="preserve">    财政监察</t>
  </si>
  <si>
    <t xml:space="preserve">    革命老区及民族和边境地区转移支付收入</t>
  </si>
  <si>
    <t>　　国有资本经营收入</t>
  </si>
  <si>
    <t>决算数</t>
  </si>
  <si>
    <t xml:space="preserve">  其他旅游发展基金支出</t>
  </si>
  <si>
    <t>民航发展基金收入</t>
  </si>
  <si>
    <t xml:space="preserve">  移民补助</t>
  </si>
  <si>
    <t xml:space="preserve">    粮食财务与审计支出</t>
  </si>
  <si>
    <t xml:space="preserve">    气象信息传输及管理</t>
  </si>
  <si>
    <t xml:space="preserve">  海洋管理事务</t>
  </si>
  <si>
    <t xml:space="preserve">      军工企业利润收入</t>
  </si>
  <si>
    <t xml:space="preserve">    社会保险补贴</t>
  </si>
  <si>
    <t xml:space="preserve">  工商行政管理事务</t>
  </si>
  <si>
    <t xml:space="preserve">  福利彩票公益金收入</t>
  </si>
  <si>
    <t xml:space="preserve">    技术培训与推广</t>
  </si>
  <si>
    <t xml:space="preserve">    公共租赁住房</t>
  </si>
  <si>
    <t xml:space="preserve">    退役士兵安置</t>
  </si>
  <si>
    <t xml:space="preserve">  行政事业单位离退休</t>
  </si>
  <si>
    <t>文化体育与传媒支出</t>
  </si>
  <si>
    <t xml:space="preserve">    耕地开发专项支出</t>
  </si>
  <si>
    <t>可再生能源电价附加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</si>
  <si>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</si>
  <si>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</si>
  <si>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</si>
  <si>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</si>
  <si>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</si>
  <si>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教育</t>
  </si>
  <si>
    <t xml:space="preserve">  社会科学</t>
  </si>
  <si>
    <t>上年结余</t>
  </si>
  <si>
    <t xml:space="preserve">  体育彩票发行机构的业务费用</t>
  </si>
  <si>
    <t xml:space="preserve">    建设市场管理与监督(项)</t>
  </si>
  <si>
    <t xml:space="preserve">  建筑业</t>
  </si>
  <si>
    <t xml:space="preserve">  国有资本经营预算支出</t>
  </si>
  <si>
    <t xml:space="preserve">    其他国有土地使用权出让收入安排的支出</t>
  </si>
  <si>
    <t xml:space="preserve">  海南省高等级公路车辆通行附加费及对应专项债务收入安排的支出</t>
  </si>
  <si>
    <t xml:space="preserve">    海洋调查评价</t>
  </si>
  <si>
    <t xml:space="preserve">    其他城乡社区管理事务支出</t>
  </si>
  <si>
    <t xml:space="preserve">    经济犯罪侦查</t>
  </si>
  <si>
    <t>国土海洋气象等支出</t>
  </si>
  <si>
    <t xml:space="preserve">    专项上解支出</t>
  </si>
  <si>
    <t xml:space="preserve">      其他国有资本经营预算企业清算收入</t>
  </si>
  <si>
    <t>三峡水库库区基金</t>
  </si>
  <si>
    <t xml:space="preserve">    交通运输设备制造业</t>
  </si>
  <si>
    <t xml:space="preserve">    社会福利事业单位</t>
  </si>
  <si>
    <t xml:space="preserve">    出入境管理</t>
  </si>
  <si>
    <t xml:space="preserve">  群众团体事务</t>
  </si>
  <si>
    <t>本年
收入</t>
  </si>
  <si>
    <t xml:space="preserve">    特定就业政策支出</t>
  </si>
  <si>
    <t xml:space="preserve">  新菜地开发建设基金债务付息支出</t>
  </si>
  <si>
    <t xml:space="preserve">    其他组织事务支出</t>
  </si>
  <si>
    <t xml:space="preserve">调入资金     </t>
  </si>
  <si>
    <t>　　印花税</t>
  </si>
  <si>
    <t xml:space="preserve">      医药企业利润收入</t>
  </si>
  <si>
    <t>污水处理费收入</t>
  </si>
  <si>
    <t xml:space="preserve">      地方政府向外国政府借款付息支出</t>
  </si>
  <si>
    <t xml:space="preserve">    海洋环境保护与监测</t>
  </si>
  <si>
    <t xml:space="preserve">    黑色金属矿勘探和采选</t>
  </si>
  <si>
    <t xml:space="preserve">    水源地建设与保护</t>
  </si>
  <si>
    <t xml:space="preserve">    其他退耕还林支出</t>
  </si>
  <si>
    <t xml:space="preserve">    用于体育事业的彩票公益金支出</t>
  </si>
  <si>
    <t>国有土地使用权出让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</si>
  <si>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</si>
  <si>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</si>
  <si>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</si>
  <si>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</si>
  <si>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</si>
  <si>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</si>
  <si>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</si>
  <si>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>非税收入</t>
  </si>
  <si>
    <t xml:space="preserve">      有色冶金采掘企业利润收入</t>
  </si>
  <si>
    <t xml:space="preserve">    气象卫星</t>
  </si>
  <si>
    <t xml:space="preserve">    黑色金属冶炼及压延加工业</t>
  </si>
  <si>
    <t xml:space="preserve">    安全业务</t>
  </si>
  <si>
    <t xml:space="preserve">  港口建设费债务付息支出</t>
  </si>
  <si>
    <t xml:space="preserve">    土地整理支出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</si>
  <si>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</si>
  <si>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</si>
  <si>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</si>
  <si>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草原植被恢复费安排的支出</t>
  </si>
  <si>
    <t xml:space="preserve">    石油价格改革对渔业的补贴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</si>
  <si>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</si>
  <si>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</si>
  <si>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</si>
  <si>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</si>
  <si>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</si>
  <si>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</si>
  <si>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</si>
  <si>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</si>
  <si>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城乡社区公共设施</t>
  </si>
  <si>
    <t>政府性基金收入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</si>
  <si>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</si>
  <si>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</si>
  <si>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</si>
  <si>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</si>
  <si>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</si>
  <si>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 xml:space="preserve">  体育彩票销售机构的业务费支出</t>
  </si>
  <si>
    <t>新增建设用地土地有偿使用费</t>
  </si>
  <si>
    <t>小型水库移民扶助基金</t>
  </si>
  <si>
    <t>年终
结余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</si>
  <si>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</si>
  <si>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</si>
  <si>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</si>
  <si>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科技重大专项(项)</t>
  </si>
  <si>
    <t xml:space="preserve">    重大科技合作项目</t>
  </si>
  <si>
    <t xml:space="preserve">  自然灾害生活救助</t>
  </si>
  <si>
    <t xml:space="preserve">    成品油价格和税费改革专项上解支出</t>
  </si>
  <si>
    <t>九、医疗卫生与计划生育支出</t>
  </si>
  <si>
    <t>2015年度海阳市一般公共预算收支决算总表</t>
  </si>
  <si>
    <t xml:space="preserve">    其他农业综合开发支出</t>
  </si>
  <si>
    <t xml:space="preserve">    自然保护区</t>
  </si>
  <si>
    <t xml:space="preserve">    其他国有资本经营预算支出</t>
  </si>
  <si>
    <t xml:space="preserve">  海南省高等级公路车辆通行附加费债务付息支出</t>
  </si>
  <si>
    <t>三峡水库库区基金支出</t>
  </si>
  <si>
    <t xml:space="preserve">    管理费用支出</t>
  </si>
  <si>
    <t xml:space="preserve">    一般债务发行费用支出</t>
  </si>
  <si>
    <t xml:space="preserve">    空管系统建设</t>
  </si>
  <si>
    <t xml:space="preserve">    其他国家保密支出</t>
  </si>
  <si>
    <t xml:space="preserve">    信息事务</t>
  </si>
  <si>
    <t xml:space="preserve">    技术研发与推广</t>
  </si>
  <si>
    <t xml:space="preserve">    社会科学研究机构</t>
  </si>
  <si>
    <t>彩票公益金相关支出</t>
  </si>
  <si>
    <t xml:space="preserve">    其他粮油储备支出</t>
  </si>
  <si>
    <t xml:space="preserve">    边界勘界</t>
  </si>
  <si>
    <t xml:space="preserve">    对外宣传(项)</t>
  </si>
  <si>
    <t xml:space="preserve">    委员视察</t>
  </si>
  <si>
    <t xml:space="preserve">    用于文化事业的彩票公益金支出</t>
  </si>
  <si>
    <t xml:space="preserve">    产业化经营</t>
  </si>
  <si>
    <t xml:space="preserve">    科技成果转化与扩散</t>
  </si>
  <si>
    <t xml:space="preserve">  其他共产党事务支出(款)</t>
  </si>
  <si>
    <t xml:space="preserve">  基层医疗卫生机构</t>
  </si>
  <si>
    <t xml:space="preserve">  国家安全</t>
  </si>
  <si>
    <t>六、工伤保险基金收入</t>
  </si>
  <si>
    <t xml:space="preserve">  大中型水库库区基金债务付息支出</t>
  </si>
  <si>
    <t xml:space="preserve">  新菜地开发建设基金债务发行费用支出</t>
  </si>
  <si>
    <t xml:space="preserve">  太阳能发电补助</t>
  </si>
  <si>
    <t xml:space="preserve">    纺织业</t>
  </si>
  <si>
    <t xml:space="preserve">    代扣代收代征税款手续费</t>
  </si>
  <si>
    <t xml:space="preserve">      其中:改征增值税</t>
  </si>
  <si>
    <t>政府住房基金</t>
  </si>
  <si>
    <t xml:space="preserve">    建设项目贷款贴息</t>
  </si>
  <si>
    <t xml:space="preserve">    运动项目管理</t>
  </si>
  <si>
    <t xml:space="preserve">    对外优惠贷款援助及贴息</t>
  </si>
  <si>
    <t xml:space="preserve">    港澳事务</t>
  </si>
  <si>
    <t xml:space="preserve">    税务登记证及发票管理</t>
  </si>
  <si>
    <t xml:space="preserve">      电信企业利润收入</t>
  </si>
  <si>
    <t xml:space="preserve">    石油和天然气勘探开采</t>
  </si>
  <si>
    <t xml:space="preserve">    文物保护</t>
  </si>
  <si>
    <t xml:space="preserve">  地方农网还贷资金收入</t>
  </si>
  <si>
    <t xml:space="preserve">    建设专用设施</t>
  </si>
  <si>
    <t>上年
结余</t>
  </si>
  <si>
    <t xml:space="preserve">    其他交通运输支出(项)</t>
  </si>
  <si>
    <t xml:space="preserve">    航标事业发展支出</t>
  </si>
  <si>
    <t xml:space="preserve">    安全通信</t>
  </si>
  <si>
    <t>十、节能环保支出</t>
  </si>
  <si>
    <t>决算01表</t>
  </si>
  <si>
    <t xml:space="preserve">    电子专项工程</t>
  </si>
  <si>
    <t xml:space="preserve">    林业资金审计稽查</t>
  </si>
  <si>
    <t xml:space="preserve">    群众文化</t>
  </si>
  <si>
    <t xml:space="preserve">    解决移民遗留问题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</si>
  <si>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</si>
  <si>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</si>
  <si>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</si>
  <si>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体育</t>
  </si>
  <si>
    <t>调入预算稳定调节基金</t>
  </si>
  <si>
    <t xml:space="preserve">    统计监测与信息服务</t>
  </si>
  <si>
    <t xml:space="preserve">    采供血机构</t>
  </si>
  <si>
    <t xml:space="preserve">    初中教育</t>
  </si>
  <si>
    <t xml:space="preserve">    其他一般性转移支付收入</t>
  </si>
  <si>
    <t xml:space="preserve">    其他扶贫支出</t>
  </si>
  <si>
    <t xml:space="preserve">    国际经济合作</t>
  </si>
  <si>
    <t>金融支出</t>
  </si>
  <si>
    <t xml:space="preserve">  社会福利</t>
  </si>
  <si>
    <t xml:space="preserve">  新闻出版</t>
  </si>
  <si>
    <t xml:space="preserve">    传染病医院</t>
  </si>
  <si>
    <t xml:space="preserve">    城市中小学教学设施</t>
  </si>
  <si>
    <t>城市公用事业附加相关支出</t>
  </si>
  <si>
    <t xml:space="preserve">    补助被征地农民支出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</si>
  <si>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</si>
  <si>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</si>
  <si>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</si>
  <si>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邮政业支出</t>
  </si>
  <si>
    <t>社会保障和就业支出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</si>
  <si>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</si>
  <si>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</si>
  <si>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</si>
  <si>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</si>
  <si>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文化体育与传媒</t>
  </si>
  <si>
    <t xml:space="preserve">  民用航空运输</t>
  </si>
  <si>
    <t>四、城镇职工基本医疗保险基金收入</t>
  </si>
  <si>
    <t xml:space="preserve">  地方新增建设用地土地有偿使用费收入</t>
  </si>
  <si>
    <t xml:space="preserve">    一般债务付息支出</t>
  </si>
  <si>
    <t xml:space="preserve">    交通战备</t>
  </si>
  <si>
    <t xml:space="preserve">    公务员考核</t>
  </si>
  <si>
    <t xml:space="preserve">  党委办公厅(室)及相关机构事务</t>
  </si>
  <si>
    <t>清算收入</t>
  </si>
  <si>
    <t xml:space="preserve">    铁路还贷专项</t>
  </si>
  <si>
    <t xml:space="preserve">    农资综合补贴</t>
  </si>
  <si>
    <t xml:space="preserve">    儿童医院</t>
  </si>
  <si>
    <t xml:space="preserve">    财政对城乡居民基本养老保险基金的补助</t>
  </si>
  <si>
    <t xml:space="preserve">    用于教育事业的彩票公益金支出</t>
  </si>
  <si>
    <t xml:space="preserve">    政府还贷公路养护</t>
  </si>
  <si>
    <t>国有土地使用权出让相关支出</t>
  </si>
  <si>
    <t xml:space="preserve">    仓库安防</t>
  </si>
  <si>
    <t xml:space="preserve">    大中型水库移民后期扶持专项支出</t>
  </si>
  <si>
    <t>二十一、预备费</t>
  </si>
  <si>
    <t xml:space="preserve">    机场建设</t>
  </si>
  <si>
    <t xml:space="preserve">    能源调查</t>
  </si>
  <si>
    <t xml:space="preserve">    其他计划生育事务支出</t>
  </si>
  <si>
    <t xml:space="preserve">    社会保险经办机构</t>
  </si>
  <si>
    <t xml:space="preserve">    中专教育</t>
  </si>
  <si>
    <t xml:space="preserve">  彩票兑奖周转金支出</t>
  </si>
  <si>
    <t xml:space="preserve">    补充资本金</t>
  </si>
  <si>
    <t xml:space="preserve">    兵役征集</t>
  </si>
  <si>
    <t xml:space="preserve">  临时救助</t>
  </si>
  <si>
    <t xml:space="preserve">    林业技术推广</t>
  </si>
  <si>
    <t xml:space="preserve">    群众体育</t>
  </si>
  <si>
    <t xml:space="preserve">    公诉和审判监督</t>
  </si>
  <si>
    <t xml:space="preserve">    对外一般物资援助</t>
  </si>
  <si>
    <t xml:space="preserve">  其他水土保持补偿费安排的支出</t>
  </si>
  <si>
    <t xml:space="preserve">    其他政府住房基金支出</t>
  </si>
  <si>
    <t>新菜地开发建设基金收入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</si>
  <si>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</si>
  <si>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</si>
  <si>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</si>
  <si>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</si>
  <si>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</si>
  <si>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文化</t>
  </si>
  <si>
    <t>　　城镇土地使用税</t>
  </si>
  <si>
    <t xml:space="preserve">      农林牧渔企业利润收入</t>
  </si>
  <si>
    <t xml:space="preserve">  2.调入专项收入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</si>
  <si>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</si>
  <si>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</si>
  <si>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</si>
  <si>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</si>
  <si>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</si>
  <si>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进修及培训</t>
  </si>
  <si>
    <t xml:space="preserve">  一般性转移支付</t>
  </si>
  <si>
    <t>南水北调工程基金相关支出</t>
  </si>
  <si>
    <t>大中型水库库区基金相关支出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</si>
  <si>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</si>
  <si>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</si>
  <si>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</si>
  <si>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</si>
  <si>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</si>
  <si>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</si>
  <si>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 xml:space="preserve">  节能环保</t>
  </si>
  <si>
    <t xml:space="preserve">    库区防护工程维护</t>
  </si>
  <si>
    <t xml:space="preserve">    改造老菜地工程</t>
  </si>
  <si>
    <t>污水处理费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</si>
  <si>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</si>
  <si>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</si>
  <si>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</si>
  <si>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</si>
  <si>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</si>
  <si>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</si>
  <si>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</si>
  <si>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一般公共服务</t>
  </si>
  <si>
    <t xml:space="preserve">  抚恤</t>
  </si>
  <si>
    <t>国有土地收益基金相关支出</t>
  </si>
  <si>
    <t xml:space="preserve">  车辆通行费及对应专项债务收入安排的支出</t>
  </si>
  <si>
    <t>调出
资金</t>
  </si>
  <si>
    <t xml:space="preserve">    其他特殊教育支出</t>
  </si>
  <si>
    <t xml:space="preserve">  天然林保护</t>
  </si>
  <si>
    <t>五、教育支出</t>
  </si>
  <si>
    <t xml:space="preserve">  彩票市场调控资金支出</t>
  </si>
  <si>
    <t xml:space="preserve">    公路改建</t>
  </si>
  <si>
    <t xml:space="preserve">    行政运行</t>
  </si>
  <si>
    <t xml:space="preserve">  1.一般公共预算调入</t>
  </si>
  <si>
    <t xml:space="preserve">    国土资源社会公益服务</t>
  </si>
  <si>
    <t xml:space="preserve">    用于地震灾后恢复重建的支出</t>
  </si>
  <si>
    <t xml:space="preserve">    棉花储备</t>
  </si>
  <si>
    <t xml:space="preserve">    水体</t>
  </si>
  <si>
    <t xml:space="preserve">    边界界桩维护</t>
  </si>
  <si>
    <t xml:space="preserve">  林业</t>
  </si>
  <si>
    <t xml:space="preserve">  环境保护管理事务</t>
  </si>
  <si>
    <t>教育支出</t>
  </si>
  <si>
    <t xml:space="preserve">    出版市场管理</t>
  </si>
  <si>
    <t xml:space="preserve">    其他公安支出</t>
  </si>
  <si>
    <t>五、居民基本医疗保险基金收入</t>
  </si>
  <si>
    <t>调入资金</t>
  </si>
  <si>
    <t xml:space="preserve">  其他商业服务业等支出(款)</t>
  </si>
  <si>
    <t xml:space="preserve">    农垦运行</t>
  </si>
  <si>
    <t xml:space="preserve">    殡葬</t>
  </si>
  <si>
    <t xml:space="preserve">    其他行政事业单位离退休支出</t>
  </si>
  <si>
    <t xml:space="preserve">  科技条件与服务</t>
  </si>
  <si>
    <t xml:space="preserve">  国家电影事业发展专项资金债务付息支出</t>
  </si>
  <si>
    <t xml:space="preserve">    棉花目标价格补贴</t>
  </si>
  <si>
    <t xml:space="preserve">    优抚事业单位支出</t>
  </si>
  <si>
    <t xml:space="preserve">    体育交流与合作</t>
  </si>
  <si>
    <t xml:space="preserve">    小学教育</t>
  </si>
  <si>
    <t xml:space="preserve">    其他税收返还收入</t>
  </si>
  <si>
    <t>二十、粮油物资储备支出</t>
  </si>
  <si>
    <t>国家重大水利工程建设基金收入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</si>
  <si>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</si>
  <si>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</si>
  <si>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</si>
  <si>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</si>
  <si>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r>
      <t>决算0</t>
    </r>
    <r>
      <rPr>
        <sz val="10"/>
        <rFont val="宋体"/>
        <family val="0"/>
      </rPr>
      <t>2</t>
    </r>
    <r>
      <rPr>
        <sz val="10"/>
        <rFont val="宋体"/>
        <family val="0"/>
      </rPr>
      <t>表</t>
    </r>
  </si>
  <si>
    <t/>
  </si>
  <si>
    <t>工资福利支出</t>
  </si>
  <si>
    <t>商品和服务支出</t>
  </si>
  <si>
    <t>对个人和家庭的补助</t>
  </si>
  <si>
    <t>支出功能分类科目编码</t>
  </si>
  <si>
    <t>科目名称</t>
  </si>
  <si>
    <t>201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</si>
  <si>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</si>
  <si>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</si>
  <si>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</si>
  <si>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</si>
  <si>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</si>
  <si>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</si>
  <si>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</si>
  <si>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</si>
  <si>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</si>
  <si>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</si>
  <si>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</si>
  <si>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</si>
  <si>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220</t>
  </si>
  <si>
    <t>222</t>
  </si>
  <si>
    <r>
      <t>决算0</t>
    </r>
    <r>
      <rPr>
        <sz val="10"/>
        <rFont val="宋体"/>
        <family val="0"/>
      </rPr>
      <t>8表</t>
    </r>
  </si>
  <si>
    <r>
      <t>决算0</t>
    </r>
    <r>
      <rPr>
        <sz val="10"/>
        <rFont val="宋体"/>
        <family val="0"/>
      </rPr>
      <t>7</t>
    </r>
    <r>
      <rPr>
        <sz val="10"/>
        <rFont val="宋体"/>
        <family val="0"/>
      </rPr>
      <t>表</t>
    </r>
  </si>
  <si>
    <r>
      <t>决算0</t>
    </r>
    <r>
      <rPr>
        <sz val="10"/>
        <rFont val="宋体"/>
        <family val="0"/>
      </rPr>
      <t>6</t>
    </r>
    <r>
      <rPr>
        <sz val="10"/>
        <rFont val="宋体"/>
        <family val="0"/>
      </rPr>
      <t>表</t>
    </r>
  </si>
  <si>
    <r>
      <t>决算0</t>
    </r>
    <r>
      <rPr>
        <sz val="10"/>
        <rFont val="宋体"/>
        <family val="0"/>
      </rPr>
      <t>5表</t>
    </r>
  </si>
  <si>
    <r>
      <t>决算0</t>
    </r>
    <r>
      <rPr>
        <sz val="10"/>
        <rFont val="宋体"/>
        <family val="0"/>
      </rPr>
      <t>4表</t>
    </r>
  </si>
  <si>
    <t>海阳市2015年度财政决算报表</t>
  </si>
  <si>
    <t>2015年度海阳市一般公共预算基本支出明细表</t>
  </si>
  <si>
    <t>2015年度海阳市一般公共预算支出决算表</t>
  </si>
  <si>
    <t>2015年度海阳市市本级一般公共预算支出决算表</t>
  </si>
  <si>
    <t>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</si>
  <si>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</si>
  <si>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</si>
  <si>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</si>
  <si>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</si>
  <si>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</si>
  <si>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</si>
  <si>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</si>
  <si>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</si>
  <si>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</si>
  <si>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</si>
  <si>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</si>
  <si>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</si>
  <si>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</si>
  <si>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</si>
  <si>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</si>
  <si>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</si>
  <si>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</si>
  <si>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</si>
  <si>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</si>
  <si>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</si>
  <si>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</si>
  <si>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</si>
  <si>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</si>
  <si>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</si>
  <si>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</si>
  <si>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</si>
  <si>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公务用车运行维护费</t>
  </si>
  <si>
    <t>其他交通费用</t>
  </si>
  <si>
    <t>其他商品和服务支出</t>
  </si>
  <si>
    <t>离休费</t>
  </si>
  <si>
    <t>退休费</t>
  </si>
  <si>
    <t>抚恤金</t>
  </si>
  <si>
    <t>生活补助</t>
  </si>
  <si>
    <t>医疗费</t>
  </si>
  <si>
    <t>助学金</t>
  </si>
  <si>
    <t>奖励金</t>
  </si>
  <si>
    <t>住房公积金</t>
  </si>
  <si>
    <t>提租补贴</t>
  </si>
  <si>
    <t>购房补贴</t>
  </si>
  <si>
    <t>其他对个人和家庭的补助支出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</si>
  <si>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</si>
  <si>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</si>
  <si>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</si>
  <si>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</si>
  <si>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</si>
  <si>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</si>
  <si>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</si>
  <si>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</si>
  <si>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</si>
  <si>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</si>
  <si>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</si>
  <si>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</si>
  <si>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</si>
  <si>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</si>
  <si>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</si>
  <si>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</si>
  <si>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</si>
  <si>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</si>
  <si>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</si>
  <si>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</si>
  <si>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</si>
  <si>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</si>
  <si>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</si>
  <si>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</si>
  <si>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</si>
  <si>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25</t>
  </si>
  <si>
    <t>26</t>
  </si>
  <si>
    <t>27</t>
  </si>
  <si>
    <t>28</t>
  </si>
  <si>
    <t>30</t>
  </si>
  <si>
    <t>31</t>
  </si>
  <si>
    <t>32</t>
  </si>
  <si>
    <t>33</t>
  </si>
  <si>
    <t>35</t>
  </si>
  <si>
    <t>36</t>
  </si>
  <si>
    <t>38</t>
  </si>
  <si>
    <t>39</t>
  </si>
  <si>
    <t>40</t>
  </si>
  <si>
    <t>41</t>
  </si>
  <si>
    <t>43</t>
  </si>
  <si>
    <t>44</t>
  </si>
  <si>
    <t>46</t>
  </si>
  <si>
    <t>47</t>
  </si>
  <si>
    <t>48</t>
  </si>
  <si>
    <t>50</t>
  </si>
  <si>
    <t>51</t>
  </si>
  <si>
    <t>52</t>
  </si>
  <si>
    <t>53</t>
  </si>
  <si>
    <t>20101</t>
  </si>
  <si>
    <t>人大事务</t>
  </si>
  <si>
    <t>2010101</t>
  </si>
  <si>
    <t xml:space="preserve">  行政运行</t>
  </si>
  <si>
    <t>20102</t>
  </si>
  <si>
    <t>政协事务</t>
  </si>
  <si>
    <t>2010201</t>
  </si>
  <si>
    <t>20103</t>
  </si>
  <si>
    <t>政府办公厅（室）及相关机构事务</t>
  </si>
  <si>
    <t>2010301</t>
  </si>
  <si>
    <t>2010302</t>
  </si>
  <si>
    <t xml:space="preserve">  一般行政管理事务</t>
  </si>
  <si>
    <t>2010350</t>
  </si>
  <si>
    <t xml:space="preserve">  事业运行</t>
  </si>
  <si>
    <t>20104</t>
  </si>
  <si>
    <t>发展与改革事务</t>
  </si>
  <si>
    <t>2010401</t>
  </si>
  <si>
    <t>2010402</t>
  </si>
  <si>
    <t>2010404</t>
  </si>
  <si>
    <t xml:space="preserve">  战略规划与实施</t>
  </si>
  <si>
    <t>2010406</t>
  </si>
  <si>
    <t xml:space="preserve">  社会事业发展规划</t>
  </si>
  <si>
    <t>2010408</t>
  </si>
  <si>
    <t xml:space="preserve">  物价管理</t>
  </si>
  <si>
    <t>2010450</t>
  </si>
  <si>
    <t>2010499</t>
  </si>
  <si>
    <t xml:space="preserve">  其他发展与改革事务支出</t>
  </si>
  <si>
    <t>20105</t>
  </si>
  <si>
    <t>统计信息事务</t>
  </si>
  <si>
    <t>2010501</t>
  </si>
  <si>
    <t>2010550</t>
  </si>
  <si>
    <t>20106</t>
  </si>
  <si>
    <t>财政事务</t>
  </si>
  <si>
    <t>2010601</t>
  </si>
  <si>
    <t>2010650</t>
  </si>
  <si>
    <t>2010699</t>
  </si>
  <si>
    <t xml:space="preserve">  其他财政事务支出</t>
  </si>
  <si>
    <t>20107</t>
  </si>
  <si>
    <t>税收事务</t>
  </si>
  <si>
    <t>2010701</t>
  </si>
  <si>
    <t>20108</t>
  </si>
  <si>
    <t>审计事务</t>
  </si>
  <si>
    <t>2010801</t>
  </si>
  <si>
    <t>2010850</t>
  </si>
  <si>
    <t>20110</t>
  </si>
  <si>
    <t>人力资源事务</t>
  </si>
  <si>
    <t>2011001</t>
  </si>
  <si>
    <t>2011004</t>
  </si>
  <si>
    <t xml:space="preserve">  政府特殊津贴</t>
  </si>
  <si>
    <t>2011050</t>
  </si>
  <si>
    <t>2011099</t>
  </si>
  <si>
    <t xml:space="preserve">  其他人事事务支出</t>
  </si>
  <si>
    <t>20111</t>
  </si>
  <si>
    <t>纪检监察事务</t>
  </si>
  <si>
    <t>2011101</t>
  </si>
  <si>
    <t>20113</t>
  </si>
  <si>
    <t>商贸事务</t>
  </si>
  <si>
    <t>2011301</t>
  </si>
  <si>
    <t>2011350</t>
  </si>
  <si>
    <t>20115</t>
  </si>
  <si>
    <t>工商行政管理事务</t>
  </si>
  <si>
    <t>2011501</t>
  </si>
  <si>
    <t>2011550</t>
  </si>
  <si>
    <t>20117</t>
  </si>
  <si>
    <t>质量技术监督与检验检疫事务</t>
  </si>
  <si>
    <t>2011701</t>
  </si>
  <si>
    <t>20125</t>
  </si>
  <si>
    <t>港澳台侨事务</t>
  </si>
  <si>
    <t>2012501</t>
  </si>
  <si>
    <t>2012550</t>
  </si>
  <si>
    <t>20126</t>
  </si>
  <si>
    <t>档案事务</t>
  </si>
  <si>
    <t>2012601</t>
  </si>
  <si>
    <t>2012602</t>
  </si>
  <si>
    <t>20128</t>
  </si>
  <si>
    <t>民主党派及工商联事务</t>
  </si>
  <si>
    <t>2012801</t>
  </si>
  <si>
    <t>20129</t>
  </si>
  <si>
    <t>群众团体事务</t>
  </si>
  <si>
    <t>2012901</t>
  </si>
  <si>
    <t>20131</t>
  </si>
  <si>
    <t>党委办公厅（室）及相关机构事务</t>
  </si>
  <si>
    <t>2013101</t>
  </si>
  <si>
    <t>2013150</t>
  </si>
  <si>
    <t>20132</t>
  </si>
  <si>
    <t>组织事务</t>
  </si>
  <si>
    <t>2013201</t>
  </si>
  <si>
    <t>2013250</t>
  </si>
  <si>
    <t>20133</t>
  </si>
  <si>
    <t>宣传事务</t>
  </si>
  <si>
    <t>2013301</t>
  </si>
  <si>
    <t>2013350</t>
  </si>
  <si>
    <t>20134</t>
  </si>
  <si>
    <t>统战事务</t>
  </si>
  <si>
    <t>2013401</t>
  </si>
  <si>
    <t>20136</t>
  </si>
  <si>
    <t>其他共产党事务支出</t>
  </si>
  <si>
    <t>2013601</t>
  </si>
  <si>
    <t>2013650</t>
  </si>
  <si>
    <t>20402</t>
  </si>
  <si>
    <t>公安</t>
  </si>
  <si>
    <t>2040201</t>
  </si>
  <si>
    <t>2040211</t>
  </si>
  <si>
    <t xml:space="preserve">  禁毒管理</t>
  </si>
  <si>
    <t>2040212</t>
  </si>
  <si>
    <t xml:space="preserve">  道路交通管理</t>
  </si>
  <si>
    <t>2040217</t>
  </si>
  <si>
    <t xml:space="preserve">  拘押收教场所管理</t>
  </si>
  <si>
    <t>2040299</t>
  </si>
  <si>
    <t xml:space="preserve">  其他公安支出</t>
  </si>
  <si>
    <t>20404</t>
  </si>
  <si>
    <t>检察</t>
  </si>
  <si>
    <t>2040401</t>
  </si>
  <si>
    <t>2040450</t>
  </si>
  <si>
    <t>20405</t>
  </si>
  <si>
    <t>法院</t>
  </si>
  <si>
    <t>2040501</t>
  </si>
  <si>
    <t>20406</t>
  </si>
  <si>
    <t>司法</t>
  </si>
  <si>
    <t>2040601</t>
  </si>
  <si>
    <t>2040606</t>
  </si>
  <si>
    <t xml:space="preserve">  律师公证管理</t>
  </si>
  <si>
    <t>2040650</t>
  </si>
  <si>
    <t>20501</t>
  </si>
  <si>
    <t>教育管理事务</t>
  </si>
  <si>
    <t>2050101</t>
  </si>
  <si>
    <t>20502</t>
  </si>
  <si>
    <t>普通教育</t>
  </si>
  <si>
    <t>2050202</t>
  </si>
  <si>
    <t xml:space="preserve">  小学教育</t>
  </si>
  <si>
    <t>2050203</t>
  </si>
  <si>
    <t xml:space="preserve">  初中教育</t>
  </si>
  <si>
    <t>2050204</t>
  </si>
  <si>
    <t xml:space="preserve">  高中教育</t>
  </si>
  <si>
    <t>2050299</t>
  </si>
  <si>
    <t xml:space="preserve">  其他普通教育支出</t>
  </si>
  <si>
    <t>20503</t>
  </si>
  <si>
    <t>职业教育</t>
  </si>
  <si>
    <t>2050302</t>
  </si>
  <si>
    <t xml:space="preserve">  中专教育</t>
  </si>
  <si>
    <t>20507</t>
  </si>
  <si>
    <t>特殊教育</t>
  </si>
  <si>
    <t>2050701</t>
  </si>
  <si>
    <t xml:space="preserve">  特殊学校教育</t>
  </si>
  <si>
    <t>20508</t>
  </si>
  <si>
    <t>进修及培训</t>
  </si>
  <si>
    <t>2050801</t>
  </si>
  <si>
    <t xml:space="preserve">  教师进修</t>
  </si>
  <si>
    <t>2050802</t>
  </si>
  <si>
    <t xml:space="preserve">  干部教育</t>
  </si>
  <si>
    <t>20601</t>
  </si>
  <si>
    <t>科学技术管理事务</t>
  </si>
  <si>
    <t>2060101</t>
  </si>
  <si>
    <t>20604</t>
  </si>
  <si>
    <t>技术研究与开发</t>
  </si>
  <si>
    <t>2060402</t>
  </si>
  <si>
    <t xml:space="preserve">  应用技术研究与开发</t>
  </si>
  <si>
    <t>20605</t>
  </si>
  <si>
    <t>科技条件与服务</t>
  </si>
  <si>
    <t>2060501</t>
  </si>
  <si>
    <t xml:space="preserve">  机构运行</t>
  </si>
  <si>
    <t>20606</t>
  </si>
  <si>
    <t>社会科学</t>
  </si>
  <si>
    <t>2060601</t>
  </si>
  <si>
    <t xml:space="preserve">  社会科学研究机构</t>
  </si>
  <si>
    <t>20607</t>
  </si>
  <si>
    <t>科学技术普及</t>
  </si>
  <si>
    <t>2060701</t>
  </si>
  <si>
    <t>20701</t>
  </si>
  <si>
    <t>文化</t>
  </si>
  <si>
    <t>2070101</t>
  </si>
  <si>
    <t>2070104</t>
  </si>
  <si>
    <t xml:space="preserve">  图书馆</t>
  </si>
  <si>
    <t>2070105</t>
  </si>
  <si>
    <t xml:space="preserve">  文化展示及纪念机构</t>
  </si>
  <si>
    <t>2070109</t>
  </si>
  <si>
    <t xml:space="preserve">  群众文化</t>
  </si>
  <si>
    <t>2070112</t>
  </si>
  <si>
    <t xml:space="preserve">  文化市场管理</t>
  </si>
  <si>
    <t>20702</t>
  </si>
  <si>
    <t>文物</t>
  </si>
  <si>
    <t>2070205</t>
  </si>
  <si>
    <t xml:space="preserve">  博物馆</t>
  </si>
  <si>
    <t>20703</t>
  </si>
  <si>
    <t>体育</t>
  </si>
  <si>
    <t>2070301</t>
  </si>
  <si>
    <t>2070308</t>
  </si>
  <si>
    <t xml:space="preserve">  群众体育</t>
  </si>
  <si>
    <t>20704</t>
  </si>
  <si>
    <t>广播影视</t>
  </si>
  <si>
    <t>2070405</t>
  </si>
  <si>
    <t xml:space="preserve">  电视</t>
  </si>
  <si>
    <t>20801</t>
  </si>
  <si>
    <t>人力资源和社会保障管理事务</t>
  </si>
  <si>
    <t>2080101</t>
  </si>
  <si>
    <t>2080105</t>
  </si>
  <si>
    <t xml:space="preserve">  劳动保障监察</t>
  </si>
  <si>
    <t>2080106</t>
  </si>
  <si>
    <t xml:space="preserve">  就业管理事务</t>
  </si>
  <si>
    <t>2080107</t>
  </si>
  <si>
    <t xml:space="preserve">  社会保险业务管理事务</t>
  </si>
  <si>
    <t>2080109</t>
  </si>
  <si>
    <t xml:space="preserve">  社会保险经办机构</t>
  </si>
  <si>
    <t>2080112</t>
  </si>
  <si>
    <t xml:space="preserve">  劳动人事争议调解仲裁</t>
  </si>
  <si>
    <t>20802</t>
  </si>
  <si>
    <t>民政管理事务</t>
  </si>
  <si>
    <t>2080201</t>
  </si>
  <si>
    <t>2080299</t>
  </si>
  <si>
    <t xml:space="preserve">  其他民政管理事务支出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</si>
  <si>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</si>
  <si>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</si>
  <si>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</si>
  <si>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</si>
  <si>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</si>
  <si>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</si>
  <si>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2080503</t>
  </si>
  <si>
    <t xml:space="preserve">  离退休人员管理机构</t>
  </si>
  <si>
    <t>2080599</t>
  </si>
  <si>
    <t xml:space="preserve">  其他行政事业单位离退休支出</t>
  </si>
  <si>
    <t>20808</t>
  </si>
  <si>
    <t>抚恤</t>
  </si>
  <si>
    <t>2080801</t>
  </si>
  <si>
    <t xml:space="preserve">  死亡抚恤</t>
  </si>
  <si>
    <t>2080804</t>
  </si>
  <si>
    <t xml:space="preserve">  优抚事业单位支出</t>
  </si>
  <si>
    <t>20809</t>
  </si>
  <si>
    <t>退役安置</t>
  </si>
  <si>
    <t>2080902</t>
  </si>
  <si>
    <t xml:space="preserve">  军队移交政府的离退休人员安置</t>
  </si>
  <si>
    <t>2080903</t>
  </si>
  <si>
    <t xml:space="preserve">  军队移交政府离退休干部管理机构</t>
  </si>
  <si>
    <t>20810</t>
  </si>
  <si>
    <t>社会福利</t>
  </si>
  <si>
    <t>2081004</t>
  </si>
  <si>
    <t xml:space="preserve">  殡葬</t>
  </si>
  <si>
    <t>20811</t>
  </si>
  <si>
    <t>残疾人事业</t>
  </si>
  <si>
    <t>2081101</t>
  </si>
  <si>
    <t>2081104</t>
  </si>
  <si>
    <t xml:space="preserve">  残疾人康复</t>
  </si>
  <si>
    <t>2081105</t>
  </si>
  <si>
    <t xml:space="preserve">  残疾人就业和扶贫</t>
  </si>
  <si>
    <t>2081199</t>
  </si>
  <si>
    <t xml:space="preserve">  其他残疾人事业支出</t>
  </si>
  <si>
    <t>21001</t>
  </si>
  <si>
    <t>医疗卫生与计划生育管理事务</t>
  </si>
  <si>
    <t>2100101</t>
  </si>
  <si>
    <t>2100102</t>
  </si>
  <si>
    <t>21002</t>
  </si>
  <si>
    <t>公立医院</t>
  </si>
  <si>
    <t>2100201</t>
  </si>
  <si>
    <t xml:space="preserve">  综合医院</t>
  </si>
  <si>
    <t>2100202</t>
  </si>
  <si>
    <t xml:space="preserve">  中医（民族）医院</t>
  </si>
  <si>
    <t>21003</t>
  </si>
  <si>
    <t>基层医疗卫生机构</t>
  </si>
  <si>
    <t>2100302</t>
  </si>
  <si>
    <t xml:space="preserve">  乡镇卫生院</t>
  </si>
  <si>
    <t>2100399</t>
  </si>
  <si>
    <t xml:space="preserve">  其他基层医疗卫生机构支出</t>
  </si>
  <si>
    <t>21004</t>
  </si>
  <si>
    <t>公共卫生</t>
  </si>
  <si>
    <t>2100401</t>
  </si>
  <si>
    <t xml:space="preserve">  疾病预防控制机构</t>
  </si>
  <si>
    <t>2100403</t>
  </si>
  <si>
    <t xml:space="preserve">  妇幼保健机构</t>
  </si>
  <si>
    <t>2100408</t>
  </si>
  <si>
    <t xml:space="preserve">  基本公共卫生服务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</si>
  <si>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</si>
  <si>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</si>
  <si>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</si>
  <si>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</si>
  <si>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</si>
  <si>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</si>
  <si>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21007</t>
  </si>
  <si>
    <t>计划生育事务</t>
  </si>
  <si>
    <t>2100716</t>
  </si>
  <si>
    <t xml:space="preserve">  计划生育机构</t>
  </si>
  <si>
    <t>21010</t>
  </si>
  <si>
    <t>食品和药品监督管理事务</t>
  </si>
  <si>
    <t>2101001</t>
  </si>
  <si>
    <t>2101050</t>
  </si>
  <si>
    <t>2101099</t>
  </si>
  <si>
    <t xml:space="preserve">  其他食品和药品监督管理事务支出</t>
  </si>
  <si>
    <t>21101</t>
  </si>
  <si>
    <t>环境保护管理事务</t>
  </si>
  <si>
    <t>2110101</t>
  </si>
  <si>
    <t>21103</t>
  </si>
  <si>
    <t>污染防治</t>
  </si>
  <si>
    <t>2110302</t>
  </si>
  <si>
    <t xml:space="preserve">  水体</t>
  </si>
  <si>
    <t>21111</t>
  </si>
  <si>
    <t>污染减排</t>
  </si>
  <si>
    <t>2111102</t>
  </si>
  <si>
    <t xml:space="preserve">  环境执法监察</t>
  </si>
  <si>
    <t>21201</t>
  </si>
  <si>
    <t>城乡社区管理事务</t>
  </si>
  <si>
    <t>2120101</t>
  </si>
  <si>
    <t>2120104</t>
  </si>
  <si>
    <t xml:space="preserve">  城管执法</t>
  </si>
  <si>
    <t>2120107</t>
  </si>
  <si>
    <t xml:space="preserve">  市政公用行业市场监管</t>
  </si>
  <si>
    <t>2120199</t>
  </si>
  <si>
    <t xml:space="preserve">  其他城乡社区管理事务支出</t>
  </si>
  <si>
    <t>21202</t>
  </si>
  <si>
    <t>城乡社区规划与管理</t>
  </si>
  <si>
    <t>2120201</t>
  </si>
  <si>
    <t xml:space="preserve">  城乡社区规划与管理</t>
  </si>
  <si>
    <t>21205</t>
  </si>
  <si>
    <t>城乡社区环境卫生</t>
  </si>
  <si>
    <t>2120501</t>
  </si>
  <si>
    <t xml:space="preserve">  城乡社区环境卫生</t>
  </si>
  <si>
    <t>21206</t>
  </si>
  <si>
    <t>建设市场管理与监督</t>
  </si>
  <si>
    <t>2120601</t>
  </si>
  <si>
    <t xml:space="preserve">  建设市场管理与监督</t>
  </si>
  <si>
    <t>21301</t>
  </si>
  <si>
    <t>农业</t>
  </si>
  <si>
    <t>2130101</t>
  </si>
  <si>
    <t>2130104</t>
  </si>
  <si>
    <t>2130106</t>
  </si>
  <si>
    <t xml:space="preserve">  科技转化与推广服务</t>
  </si>
  <si>
    <t>2130110</t>
  </si>
  <si>
    <t xml:space="preserve">  执法监管</t>
  </si>
  <si>
    <t>2130152</t>
  </si>
  <si>
    <t xml:space="preserve">  对高校毕业生到基层任职补助</t>
  </si>
  <si>
    <t>21302</t>
  </si>
  <si>
    <t>林业</t>
  </si>
  <si>
    <t>2130201</t>
  </si>
  <si>
    <t>2130204</t>
  </si>
  <si>
    <t xml:space="preserve">  林业事业机构</t>
  </si>
  <si>
    <t>2130213</t>
  </si>
  <si>
    <t xml:space="preserve">  林业执法与监督</t>
  </si>
  <si>
    <t>2130234</t>
  </si>
  <si>
    <t xml:space="preserve">  林业防灾减灾</t>
  </si>
  <si>
    <t>21303</t>
  </si>
  <si>
    <t>水利</t>
  </si>
  <si>
    <t>2130301</t>
  </si>
  <si>
    <t>2130305</t>
  </si>
  <si>
    <t xml:space="preserve">  水利工程建设</t>
  </si>
  <si>
    <t>2130306</t>
  </si>
  <si>
    <t xml:space="preserve">  水利工程运行与维护</t>
  </si>
  <si>
    <t>2130310</t>
  </si>
  <si>
    <t xml:space="preserve">  水土保持</t>
  </si>
  <si>
    <t>2130311</t>
  </si>
  <si>
    <t xml:space="preserve">  水资源节约管理与保护</t>
  </si>
  <si>
    <t>2130314</t>
  </si>
  <si>
    <t xml:space="preserve">  防汛</t>
  </si>
  <si>
    <t>21306</t>
  </si>
  <si>
    <t>农业综合开发</t>
  </si>
  <si>
    <t>2130601</t>
  </si>
  <si>
    <t>21401</t>
  </si>
  <si>
    <t>公路水路运输</t>
  </si>
  <si>
    <t>2140101</t>
  </si>
  <si>
    <t>2140108</t>
  </si>
  <si>
    <t xml:space="preserve">  公路路政管理</t>
  </si>
  <si>
    <t>21506</t>
  </si>
  <si>
    <t>安全生产监管</t>
  </si>
  <si>
    <t>2150601</t>
  </si>
  <si>
    <t>2150699</t>
  </si>
  <si>
    <t xml:space="preserve">  其他安全生产监管支出</t>
  </si>
  <si>
    <t>21599</t>
  </si>
  <si>
    <t>其他资源勘探电力信息等支出</t>
  </si>
  <si>
    <t>2159901</t>
  </si>
  <si>
    <t xml:space="preserve">  黄金事务</t>
  </si>
  <si>
    <t>21602</t>
  </si>
  <si>
    <t>商业流通事务</t>
  </si>
  <si>
    <t>2160201</t>
  </si>
  <si>
    <t>21605</t>
  </si>
  <si>
    <t>旅游业管理与服务支出</t>
  </si>
  <si>
    <t>2160501</t>
  </si>
  <si>
    <t>22001</t>
  </si>
  <si>
    <t>国土资源事务</t>
  </si>
  <si>
    <t>2200101</t>
  </si>
  <si>
    <t>2200106</t>
  </si>
  <si>
    <t xml:space="preserve">  土地资源利用与保护</t>
  </si>
  <si>
    <t>2200120</t>
  </si>
  <si>
    <t xml:space="preserve">  矿产资源专项收入安排的支出</t>
  </si>
  <si>
    <t>2200150</t>
  </si>
  <si>
    <t>2200199</t>
  </si>
  <si>
    <t xml:space="preserve">  其他国土资源事务支出</t>
  </si>
  <si>
    <t>22002</t>
  </si>
  <si>
    <t>海洋管理事务</t>
  </si>
  <si>
    <t>2200214</t>
  </si>
  <si>
    <t xml:space="preserve">  海域使用金支出</t>
  </si>
  <si>
    <t>22201</t>
  </si>
  <si>
    <t>粮油事务</t>
  </si>
  <si>
    <t>2220101</t>
  </si>
  <si>
    <t>2015年度海阳市一般公共预算税收返还和转移支付决算表</t>
  </si>
  <si>
    <t>2015年度海阳市政府性基金转移支付决算表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</si>
</sst>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</numFmts>
  <fonts count="44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name val="宋体"/>
      <family val="0"/>
    </font>
    <font>
      <b/>
      <sz val="2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25">
    <xf numFmtId="0" fontId="0" fillId="0" borderId="0" xfId="0" applyAlignment="1">
      <alignment/>
    </xf>
    <xf numFmtId="0" fontId="4" fillId="33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0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3" fontId="8" fillId="0" borderId="0" xfId="0" applyNumberFormat="1" applyFont="1" applyFill="1" applyAlignment="1" applyProtection="1">
      <alignment horizontal="center" vertical="center"/>
      <protection/>
    </xf>
    <xf numFmtId="3" fontId="7" fillId="34" borderId="10" xfId="0" applyNumberFormat="1" applyFont="1" applyFill="1" applyBorder="1" applyAlignment="1" applyProtection="1">
      <alignment horizontal="center" vertical="center"/>
      <protection/>
    </xf>
    <xf numFmtId="3" fontId="7" fillId="34" borderId="11" xfId="0" applyNumberFormat="1" applyFont="1" applyFill="1" applyBorder="1" applyAlignment="1" applyProtection="1">
      <alignment vertical="center"/>
      <protection/>
    </xf>
    <xf numFmtId="3" fontId="7" fillId="35" borderId="11" xfId="0" applyNumberFormat="1" applyFont="1" applyFill="1" applyBorder="1" applyAlignment="1" applyProtection="1">
      <alignment horizontal="right" vertical="center"/>
      <protection/>
    </xf>
    <xf numFmtId="3" fontId="7" fillId="34" borderId="12" xfId="0" applyNumberFormat="1" applyFont="1" applyFill="1" applyBorder="1" applyAlignment="1" applyProtection="1">
      <alignment vertical="center"/>
      <protection/>
    </xf>
    <xf numFmtId="3" fontId="7" fillId="35" borderId="13" xfId="0" applyNumberFormat="1" applyFont="1" applyFill="1" applyBorder="1" applyAlignment="1" applyProtection="1">
      <alignment horizontal="right" vertical="center"/>
      <protection/>
    </xf>
    <xf numFmtId="3" fontId="7" fillId="35" borderId="12" xfId="0" applyNumberFormat="1" applyFont="1" applyFill="1" applyBorder="1" applyAlignment="1" applyProtection="1">
      <alignment horizontal="right" vertical="center"/>
      <protection/>
    </xf>
    <xf numFmtId="3" fontId="7" fillId="35" borderId="14" xfId="0" applyNumberFormat="1" applyFont="1" applyFill="1" applyBorder="1" applyAlignment="1" applyProtection="1">
      <alignment horizontal="right" vertical="center"/>
      <protection/>
    </xf>
    <xf numFmtId="3" fontId="7" fillId="34" borderId="13" xfId="0" applyNumberFormat="1" applyFont="1" applyFill="1" applyBorder="1" applyAlignment="1" applyProtection="1">
      <alignment vertical="center"/>
      <protection/>
    </xf>
    <xf numFmtId="3" fontId="7" fillId="35" borderId="15" xfId="0" applyNumberFormat="1" applyFont="1" applyFill="1" applyBorder="1" applyAlignment="1" applyProtection="1">
      <alignment horizontal="right" vertical="center"/>
      <protection/>
    </xf>
    <xf numFmtId="3" fontId="7" fillId="34" borderId="1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horizontal="right" vertical="center"/>
      <protection/>
    </xf>
    <xf numFmtId="3" fontId="7" fillId="35" borderId="16" xfId="0" applyNumberFormat="1" applyFont="1" applyFill="1" applyBorder="1" applyAlignment="1" applyProtection="1">
      <alignment horizontal="right" vertical="center"/>
      <protection/>
    </xf>
    <xf numFmtId="3" fontId="7" fillId="35" borderId="17" xfId="0" applyNumberFormat="1" applyFont="1" applyFill="1" applyBorder="1" applyAlignment="1" applyProtection="1">
      <alignment horizontal="right" vertical="center"/>
      <protection/>
    </xf>
    <xf numFmtId="3" fontId="7" fillId="34" borderId="15" xfId="0" applyNumberFormat="1" applyFont="1" applyFill="1" applyBorder="1" applyAlignment="1" applyProtection="1">
      <alignment vertical="center"/>
      <protection/>
    </xf>
    <xf numFmtId="3" fontId="7" fillId="35" borderId="18" xfId="0" applyNumberFormat="1" applyFont="1" applyFill="1" applyBorder="1" applyAlignment="1" applyProtection="1">
      <alignment horizontal="right" vertical="center"/>
      <protection/>
    </xf>
    <xf numFmtId="3" fontId="7" fillId="34" borderId="19" xfId="0" applyNumberFormat="1" applyFont="1" applyFill="1" applyBorder="1" applyAlignment="1" applyProtection="1">
      <alignment vertical="center"/>
      <protection/>
    </xf>
    <xf numFmtId="3" fontId="0" fillId="34" borderId="0" xfId="0" applyNumberFormat="1" applyFont="1" applyFill="1" applyAlignment="1" applyProtection="1">
      <alignment vertical="center"/>
      <protection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3" fontId="7" fillId="34" borderId="11" xfId="0" applyNumberFormat="1" applyFont="1" applyFill="1" applyBorder="1" applyAlignment="1" applyProtection="1">
      <alignment horizontal="right" vertical="center"/>
      <protection/>
    </xf>
    <xf numFmtId="3" fontId="0" fillId="34" borderId="11" xfId="0" applyNumberFormat="1" applyFont="1" applyFill="1" applyBorder="1" applyAlignment="1" applyProtection="1">
      <alignment vertical="center"/>
      <protection/>
    </xf>
    <xf numFmtId="3" fontId="7" fillId="34" borderId="11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7" fillId="34" borderId="11" xfId="0" applyNumberFormat="1" applyFont="1" applyFill="1" applyBorder="1" applyAlignment="1" applyProtection="1">
      <alignment horizontal="left" vertical="center"/>
      <protection/>
    </xf>
    <xf numFmtId="3" fontId="7" fillId="0" borderId="11" xfId="0" applyNumberFormat="1" applyFont="1" applyFill="1" applyBorder="1" applyAlignment="1" applyProtection="1">
      <alignment horizontal="left" vertical="center"/>
      <protection/>
    </xf>
    <xf numFmtId="3" fontId="7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7" fillId="33" borderId="11" xfId="0" applyNumberFormat="1" applyFont="1" applyFill="1" applyBorder="1" applyAlignment="1" applyProtection="1">
      <alignment horizontal="left" vertical="center"/>
      <protection/>
    </xf>
    <xf numFmtId="3" fontId="7" fillId="34" borderId="15" xfId="0" applyNumberFormat="1" applyFont="1" applyFill="1" applyBorder="1" applyAlignment="1" applyProtection="1">
      <alignment horizontal="left"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 vertical="center"/>
      <protection/>
    </xf>
    <xf numFmtId="3" fontId="7" fillId="33" borderId="11" xfId="0" applyNumberFormat="1" applyFont="1" applyFill="1" applyBorder="1" applyAlignment="1" applyProtection="1">
      <alignment horizontal="right" vertical="center"/>
      <protection/>
    </xf>
    <xf numFmtId="3" fontId="7" fillId="34" borderId="13" xfId="0" applyNumberFormat="1" applyFont="1" applyFill="1" applyBorder="1" applyAlignment="1" applyProtection="1">
      <alignment horizontal="left" vertical="center"/>
      <protection/>
    </xf>
    <xf numFmtId="3" fontId="7" fillId="34" borderId="15" xfId="0" applyNumberFormat="1" applyFont="1" applyFill="1" applyBorder="1" applyAlignment="1" applyProtection="1">
      <alignment horizontal="right" vertical="center"/>
      <protection/>
    </xf>
    <xf numFmtId="3" fontId="0" fillId="33" borderId="11" xfId="0" applyNumberFormat="1" applyFont="1" applyFill="1" applyBorder="1" applyAlignment="1" applyProtection="1">
      <alignment vertical="center"/>
      <protection/>
    </xf>
    <xf numFmtId="3" fontId="0" fillId="33" borderId="12" xfId="0" applyNumberFormat="1" applyFont="1" applyFill="1" applyBorder="1" applyAlignment="1" applyProtection="1">
      <alignment vertical="center"/>
      <protection/>
    </xf>
    <xf numFmtId="3" fontId="0" fillId="33" borderId="0" xfId="0" applyNumberFormat="1" applyFont="1" applyFill="1" applyAlignment="1" applyProtection="1">
      <alignment/>
      <protection/>
    </xf>
    <xf numFmtId="3" fontId="7" fillId="35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3" fontId="7" fillId="34" borderId="12" xfId="0" applyNumberFormat="1" applyFont="1" applyFill="1" applyBorder="1" applyAlignment="1" applyProtection="1">
      <alignment horizontal="center" vertical="center"/>
      <protection/>
    </xf>
    <xf numFmtId="3" fontId="7" fillId="34" borderId="17" xfId="0" applyNumberFormat="1" applyFont="1" applyFill="1" applyBorder="1" applyAlignment="1" applyProtection="1">
      <alignment horizontal="center" vertical="center"/>
      <protection/>
    </xf>
    <xf numFmtId="3" fontId="7" fillId="35" borderId="15" xfId="0" applyNumberFormat="1" applyFont="1" applyFill="1" applyBorder="1" applyAlignment="1" applyProtection="1">
      <alignment horizontal="right" vertical="center" wrapText="1"/>
      <protection/>
    </xf>
    <xf numFmtId="3" fontId="7" fillId="34" borderId="12" xfId="0" applyNumberFormat="1" applyFont="1" applyFill="1" applyBorder="1" applyAlignment="1" applyProtection="1">
      <alignment horizontal="left" vertical="center"/>
      <protection/>
    </xf>
    <xf numFmtId="3" fontId="7" fillId="34" borderId="12" xfId="0" applyNumberFormat="1" applyFont="1" applyFill="1" applyBorder="1" applyAlignment="1" applyProtection="1">
      <alignment horizontal="right" vertical="center"/>
      <protection/>
    </xf>
    <xf numFmtId="3" fontId="7" fillId="34" borderId="11" xfId="0" applyNumberFormat="1" applyFont="1" applyFill="1" applyBorder="1" applyAlignment="1" applyProtection="1">
      <alignment horizontal="right" vertical="center" wrapText="1"/>
      <protection/>
    </xf>
    <xf numFmtId="3" fontId="7" fillId="34" borderId="19" xfId="0" applyNumberFormat="1" applyFont="1" applyFill="1" applyBorder="1" applyAlignment="1" applyProtection="1">
      <alignment horizontal="right" vertical="center"/>
      <protection/>
    </xf>
    <xf numFmtId="3" fontId="7" fillId="34" borderId="13" xfId="0" applyNumberFormat="1" applyFont="1" applyFill="1" applyBorder="1" applyAlignment="1" applyProtection="1">
      <alignment horizontal="right" vertical="center"/>
      <protection/>
    </xf>
    <xf numFmtId="3" fontId="0" fillId="33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7" fillId="34" borderId="16" xfId="0" applyNumberFormat="1" applyFont="1" applyFill="1" applyBorder="1" applyAlignment="1" applyProtection="1">
      <alignment horizontal="right" vertical="center"/>
      <protection/>
    </xf>
    <xf numFmtId="3" fontId="0" fillId="35" borderId="11" xfId="0" applyNumberFormat="1" applyFont="1" applyFill="1" applyBorder="1" applyAlignment="1" applyProtection="1">
      <alignment horizontal="right" vertical="center"/>
      <protection/>
    </xf>
    <xf numFmtId="3" fontId="7" fillId="0" borderId="20" xfId="0" applyNumberFormat="1" applyFont="1" applyFill="1" applyBorder="1" applyAlignment="1" applyProtection="1">
      <alignment horizontal="center" vertical="center"/>
      <protection/>
    </xf>
    <xf numFmtId="3" fontId="7" fillId="34" borderId="16" xfId="0" applyNumberFormat="1" applyFont="1" applyFill="1" applyBorder="1" applyAlignment="1" applyProtection="1">
      <alignment horizontal="center" vertical="center"/>
      <protection/>
    </xf>
    <xf numFmtId="3" fontId="7" fillId="35" borderId="11" xfId="0" applyNumberFormat="1" applyFont="1" applyFill="1" applyBorder="1" applyAlignment="1" applyProtection="1">
      <alignment vertical="center"/>
      <protection/>
    </xf>
    <xf numFmtId="3" fontId="7" fillId="0" borderId="15" xfId="0" applyNumberFormat="1" applyFont="1" applyFill="1" applyBorder="1" applyAlignment="1" applyProtection="1">
      <alignment vertical="center"/>
      <protection/>
    </xf>
    <xf numFmtId="3" fontId="7" fillId="35" borderId="13" xfId="0" applyNumberFormat="1" applyFont="1" applyFill="1" applyBorder="1" applyAlignment="1" applyProtection="1">
      <alignment horizontal="right" vertical="center" wrapText="1"/>
      <protection/>
    </xf>
    <xf numFmtId="3" fontId="7" fillId="35" borderId="11" xfId="0" applyNumberFormat="1" applyFont="1" applyFill="1" applyBorder="1" applyAlignment="1" applyProtection="1">
      <alignment horizontal="center" vertical="center"/>
      <protection/>
    </xf>
    <xf numFmtId="3" fontId="7" fillId="34" borderId="10" xfId="0" applyNumberFormat="1" applyFont="1" applyFill="1" applyBorder="1" applyAlignment="1" applyProtection="1">
      <alignment horizontal="right" vertical="center" wrapText="1"/>
      <protection/>
    </xf>
    <xf numFmtId="3" fontId="7" fillId="33" borderId="11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3" fontId="7" fillId="33" borderId="11" xfId="0" applyNumberFormat="1" applyFont="1" applyFill="1" applyBorder="1" applyAlignment="1" applyProtection="1">
      <alignment horizontal="right" vertical="center" wrapText="1"/>
      <protection/>
    </xf>
    <xf numFmtId="3" fontId="7" fillId="33" borderId="12" xfId="0" applyNumberFormat="1" applyFont="1" applyFill="1" applyBorder="1" applyAlignment="1" applyProtection="1">
      <alignment horizontal="right" vertical="center"/>
      <protection/>
    </xf>
    <xf numFmtId="3" fontId="0" fillId="34" borderId="10" xfId="0" applyNumberFormat="1" applyFont="1" applyFill="1" applyBorder="1" applyAlignment="1" applyProtection="1">
      <alignment vertical="center"/>
      <protection/>
    </xf>
    <xf numFmtId="3" fontId="7" fillId="34" borderId="19" xfId="0" applyNumberFormat="1" applyFont="1" applyFill="1" applyBorder="1" applyAlignment="1" applyProtection="1">
      <alignment horizontal="center" vertical="center"/>
      <protection/>
    </xf>
    <xf numFmtId="3" fontId="7" fillId="34" borderId="15" xfId="0" applyNumberFormat="1" applyFont="1" applyFill="1" applyBorder="1" applyAlignment="1" applyProtection="1">
      <alignment horizontal="center" vertical="center"/>
      <protection/>
    </xf>
    <xf numFmtId="3" fontId="7" fillId="34" borderId="21" xfId="0" applyNumberFormat="1" applyFont="1" applyFill="1" applyBorder="1" applyAlignment="1" applyProtection="1">
      <alignment horizontal="center" vertical="center"/>
      <protection/>
    </xf>
    <xf numFmtId="3" fontId="0" fillId="34" borderId="15" xfId="0" applyNumberFormat="1" applyFont="1" applyFill="1" applyBorder="1" applyAlignment="1" applyProtection="1">
      <alignment horizontal="center" vertical="center"/>
      <protection/>
    </xf>
    <xf numFmtId="3" fontId="0" fillId="34" borderId="11" xfId="0" applyNumberFormat="1" applyFont="1" applyFill="1" applyBorder="1" applyAlignment="1" applyProtection="1">
      <alignment horizontal="center" vertical="center"/>
      <protection/>
    </xf>
    <xf numFmtId="3" fontId="7" fillId="33" borderId="22" xfId="0" applyNumberFormat="1" applyFont="1" applyFill="1" applyBorder="1" applyAlignment="1" applyProtection="1">
      <alignment horizontal="right" vertical="center"/>
      <protection/>
    </xf>
    <xf numFmtId="3" fontId="7" fillId="35" borderId="22" xfId="0" applyNumberFormat="1" applyFont="1" applyFill="1" applyBorder="1" applyAlignment="1" applyProtection="1">
      <alignment horizontal="right" vertical="center"/>
      <protection/>
    </xf>
    <xf numFmtId="3" fontId="7" fillId="33" borderId="15" xfId="0" applyNumberFormat="1" applyFont="1" applyFill="1" applyBorder="1" applyAlignment="1" applyProtection="1">
      <alignment horizontal="right" vertical="center"/>
      <protection/>
    </xf>
    <xf numFmtId="3" fontId="0" fillId="35" borderId="15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7" fillId="0" borderId="15" xfId="0" applyNumberFormat="1" applyFont="1" applyFill="1" applyBorder="1" applyAlignment="1" applyProtection="1">
      <alignment horizontal="right" vertical="center"/>
      <protection/>
    </xf>
    <xf numFmtId="3" fontId="7" fillId="0" borderId="15" xfId="0" applyNumberFormat="1" applyFont="1" applyFill="1" applyBorder="1" applyAlignment="1" applyProtection="1">
      <alignment horizontal="left" vertical="center"/>
      <protection/>
    </xf>
    <xf numFmtId="3" fontId="7" fillId="34" borderId="18" xfId="0" applyNumberFormat="1" applyFont="1" applyFill="1" applyBorder="1" applyAlignment="1" applyProtection="1">
      <alignment vertical="center"/>
      <protection/>
    </xf>
    <xf numFmtId="3" fontId="7" fillId="34" borderId="16" xfId="0" applyNumberFormat="1" applyFont="1" applyFill="1" applyBorder="1" applyAlignment="1" applyProtection="1">
      <alignment vertical="center"/>
      <protection/>
    </xf>
    <xf numFmtId="3" fontId="7" fillId="34" borderId="14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horizontal="right" vertical="center"/>
      <protection/>
    </xf>
    <xf numFmtId="3" fontId="7" fillId="0" borderId="0" xfId="0" applyNumberFormat="1" applyFont="1" applyFill="1" applyAlignment="1" applyProtection="1">
      <alignment horizontal="right" vertical="center"/>
      <protection/>
    </xf>
    <xf numFmtId="0" fontId="10" fillId="36" borderId="23" xfId="0" applyFont="1" applyFill="1" applyBorder="1" applyAlignment="1">
      <alignment horizontal="center" vertical="center" wrapText="1" shrinkToFit="1"/>
    </xf>
    <xf numFmtId="3" fontId="10" fillId="0" borderId="23" xfId="0" applyNumberFormat="1" applyFont="1" applyBorder="1" applyAlignment="1">
      <alignment horizontal="right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3" fontId="10" fillId="0" borderId="24" xfId="0" applyNumberFormat="1" applyFont="1" applyBorder="1" applyAlignment="1">
      <alignment horizontal="right" vertical="center" shrinkToFit="1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3" fontId="8" fillId="0" borderId="0" xfId="0" applyNumberFormat="1" applyFont="1" applyFill="1" applyAlignment="1" applyProtection="1">
      <alignment horizontal="center" vertical="center"/>
      <protection/>
    </xf>
    <xf numFmtId="3" fontId="7" fillId="0" borderId="0" xfId="0" applyNumberFormat="1" applyFont="1" applyFill="1" applyAlignment="1" applyProtection="1">
      <alignment horizontal="right" vertical="center"/>
      <protection/>
    </xf>
    <xf numFmtId="3" fontId="7" fillId="0" borderId="20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Alignment="1" applyProtection="1">
      <alignment horizontal="center" vertical="center"/>
      <protection/>
    </xf>
    <xf numFmtId="3" fontId="7" fillId="0" borderId="0" xfId="0" applyNumberFormat="1" applyFont="1" applyFill="1" applyAlignment="1" applyProtection="1">
      <alignment horizontal="right" vertical="center"/>
      <protection/>
    </xf>
    <xf numFmtId="0" fontId="10" fillId="0" borderId="25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26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10" fillId="36" borderId="23" xfId="0" applyFont="1" applyFill="1" applyBorder="1" applyAlignment="1">
      <alignment horizontal="center" vertical="center" wrapText="1" shrinkToFit="1"/>
    </xf>
    <xf numFmtId="0" fontId="10" fillId="36" borderId="25" xfId="0" applyFont="1" applyFill="1" applyBorder="1" applyAlignment="1">
      <alignment horizontal="center" vertical="center" wrapText="1" shrinkToFit="1"/>
    </xf>
    <xf numFmtId="0" fontId="10" fillId="36" borderId="27" xfId="0" applyFont="1" applyFill="1" applyBorder="1" applyAlignment="1">
      <alignment horizontal="center" vertical="center" wrapText="1" shrinkToFit="1"/>
    </xf>
    <xf numFmtId="0" fontId="10" fillId="36" borderId="27" xfId="0" applyFont="1" applyFill="1" applyBorder="1" applyAlignment="1">
      <alignment horizontal="center" vertical="center" shrinkToFit="1"/>
    </xf>
    <xf numFmtId="0" fontId="10" fillId="36" borderId="28" xfId="0" applyFont="1" applyFill="1" applyBorder="1" applyAlignment="1">
      <alignment horizontal="center" vertical="center" wrapText="1" shrinkToFit="1"/>
    </xf>
    <xf numFmtId="3" fontId="7" fillId="34" borderId="11" xfId="0" applyNumberFormat="1" applyFont="1" applyFill="1" applyBorder="1" applyAlignment="1" applyProtection="1">
      <alignment horizontal="center" vertical="center" wrapText="1"/>
      <protection/>
    </xf>
    <xf numFmtId="3" fontId="7" fillId="34" borderId="11" xfId="0" applyNumberFormat="1" applyFont="1" applyFill="1" applyBorder="1" applyAlignment="1" applyProtection="1">
      <alignment horizontal="center" vertical="center"/>
      <protection/>
    </xf>
    <xf numFmtId="3" fontId="8" fillId="33" borderId="0" xfId="0" applyNumberFormat="1" applyFont="1" applyFill="1" applyAlignment="1" applyProtection="1">
      <alignment horizontal="center" vertical="center"/>
      <protection/>
    </xf>
    <xf numFmtId="3" fontId="7" fillId="33" borderId="0" xfId="0" applyNumberFormat="1" applyFont="1" applyFill="1" applyAlignment="1" applyProtection="1">
      <alignment horizontal="right" vertical="center"/>
      <protection/>
    </xf>
    <xf numFmtId="3" fontId="7" fillId="34" borderId="12" xfId="0" applyNumberFormat="1" applyFont="1" applyFill="1" applyBorder="1" applyAlignment="1" applyProtection="1">
      <alignment horizontal="center" vertical="center" wrapText="1"/>
      <protection/>
    </xf>
    <xf numFmtId="3" fontId="8" fillId="33" borderId="0" xfId="0" applyNumberFormat="1" applyFont="1" applyFill="1" applyAlignment="1" applyProtection="1">
      <alignment horizontal="center" vertical="center"/>
      <protection/>
    </xf>
    <xf numFmtId="3" fontId="7" fillId="33" borderId="20" xfId="0" applyNumberFormat="1" applyFont="1" applyFill="1" applyBorder="1" applyAlignment="1" applyProtection="1">
      <alignment horizontal="right" vertical="center"/>
      <protection/>
    </xf>
    <xf numFmtId="3" fontId="7" fillId="34" borderId="12" xfId="0" applyNumberFormat="1" applyFont="1" applyFill="1" applyBorder="1" applyAlignment="1" applyProtection="1">
      <alignment horizontal="center" vertical="center"/>
      <protection/>
    </xf>
    <xf numFmtId="3" fontId="7" fillId="34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G1" sqref="G1"/>
    </sheetView>
  </sheetViews>
  <sheetFormatPr defaultColWidth="9.125" defaultRowHeight="14.25"/>
  <cols>
    <col min="1" max="1" width="29.125" style="7" customWidth="1"/>
    <col min="2" max="2" width="14.625" style="7" customWidth="1"/>
    <col min="3" max="3" width="15.625" style="7" customWidth="1"/>
    <col min="4" max="4" width="23.375" style="7" customWidth="1"/>
    <col min="5" max="5" width="23.50390625" style="7" customWidth="1"/>
  </cols>
  <sheetData>
    <row r="1" spans="1:5" s="7" customFormat="1" ht="137.25" customHeight="1">
      <c r="A1" s="1"/>
      <c r="B1" s="2"/>
      <c r="C1" s="2"/>
      <c r="D1" s="2"/>
      <c r="E1" s="2"/>
    </row>
    <row r="2" spans="1:5" s="7" customFormat="1" ht="39" customHeight="1">
      <c r="A2" s="100"/>
      <c r="B2" s="100"/>
      <c r="C2" s="100"/>
      <c r="D2" s="100"/>
      <c r="E2" s="100"/>
    </row>
    <row r="3" spans="1:5" s="7" customFormat="1" ht="39" customHeight="1">
      <c r="A3" s="101" t="s">
        <v>1629</v>
      </c>
      <c r="B3" s="101"/>
      <c r="C3" s="101"/>
      <c r="D3" s="101"/>
      <c r="E3" s="101"/>
    </row>
    <row r="4" spans="1:5" s="7" customFormat="1" ht="35.25" customHeight="1">
      <c r="A4" s="2"/>
      <c r="B4" s="2"/>
      <c r="C4" s="2"/>
      <c r="D4" s="2"/>
      <c r="E4" s="2"/>
    </row>
    <row r="5" spans="1:5" s="7" customFormat="1" ht="35.25" customHeight="1">
      <c r="A5" s="98"/>
      <c r="B5" s="98"/>
      <c r="C5" s="98"/>
      <c r="D5" s="98"/>
      <c r="E5" s="98"/>
    </row>
    <row r="6" spans="1:5" s="7" customFormat="1" ht="35.25" customHeight="1">
      <c r="A6" s="98"/>
      <c r="B6" s="98"/>
      <c r="C6" s="98"/>
      <c r="D6" s="98"/>
      <c r="E6" s="98"/>
    </row>
    <row r="7" spans="1:5" s="7" customFormat="1" ht="35.25" customHeight="1">
      <c r="A7" s="98"/>
      <c r="B7" s="98"/>
      <c r="C7" s="98"/>
      <c r="D7" s="98"/>
      <c r="E7" s="98"/>
    </row>
    <row r="8" spans="1:5" s="7" customFormat="1" ht="35.25" customHeight="1">
      <c r="A8" s="3"/>
      <c r="B8" s="3"/>
      <c r="C8" s="3"/>
      <c r="D8" s="3"/>
      <c r="E8" s="3"/>
    </row>
    <row r="9" spans="1:5" s="7" customFormat="1" ht="35.25" customHeight="1">
      <c r="A9" s="4"/>
      <c r="B9" s="5"/>
      <c r="C9" s="6"/>
      <c r="D9" s="5"/>
      <c r="E9" s="5"/>
    </row>
    <row r="10" spans="1:5" s="7" customFormat="1" ht="35.25" customHeight="1">
      <c r="A10" s="99"/>
      <c r="B10" s="99"/>
      <c r="C10" s="99"/>
      <c r="D10" s="99"/>
      <c r="E10" s="99"/>
    </row>
    <row r="11" spans="1:5" s="7" customFormat="1" ht="35.25" customHeight="1">
      <c r="A11" s="3"/>
      <c r="B11" s="3"/>
      <c r="C11" s="3"/>
      <c r="D11" s="3"/>
      <c r="E11" s="3"/>
    </row>
    <row r="12" s="7" customFormat="1" ht="15" customHeight="1"/>
  </sheetData>
  <sheetProtection/>
  <mergeCells count="6">
    <mergeCell ref="A7:E7"/>
    <mergeCell ref="A10:E10"/>
    <mergeCell ref="A2:E2"/>
    <mergeCell ref="A3:E3"/>
    <mergeCell ref="A5:E5"/>
    <mergeCell ref="A6:E6"/>
  </mergeCells>
  <printOptions/>
  <pageMargins left="0.7874015748031497" right="0.7874015748031497" top="0.3937007874015748" bottom="0.3937007874015748" header="0.3937007874015748" footer="0.3937007874015748"/>
  <pageSetup firstPageNumber="0" useFirstPageNumber="1" horizontalDpi="180" verticalDpi="180" orientation="landscape" pageOrder="overThenDown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zoomScalePageLayoutView="0" workbookViewId="0" topLeftCell="A1">
      <selection activeCell="L9" sqref="L9"/>
    </sheetView>
  </sheetViews>
  <sheetFormatPr defaultColWidth="9.125" defaultRowHeight="14.25"/>
  <cols>
    <col min="1" max="1" width="25.75390625" style="30" customWidth="1"/>
    <col min="2" max="2" width="0" style="30" hidden="1" customWidth="1"/>
    <col min="3" max="3" width="16.75390625" style="30" customWidth="1"/>
    <col min="4" max="4" width="25.125" style="30" customWidth="1"/>
    <col min="5" max="5" width="0" style="30" hidden="1" customWidth="1"/>
    <col min="6" max="6" width="16.875" style="30" customWidth="1"/>
    <col min="7" max="9" width="0" style="30" hidden="1" customWidth="1"/>
  </cols>
  <sheetData>
    <row r="1" spans="1:6" s="59" customFormat="1" ht="33.75" customHeight="1">
      <c r="A1" s="118" t="s">
        <v>826</v>
      </c>
      <c r="B1" s="118"/>
      <c r="C1" s="118"/>
      <c r="D1" s="118"/>
      <c r="E1" s="118"/>
      <c r="F1" s="118"/>
    </row>
    <row r="2" spans="1:6" s="59" customFormat="1" ht="16.5" customHeight="1">
      <c r="A2" s="119" t="s">
        <v>1626</v>
      </c>
      <c r="B2" s="119"/>
      <c r="C2" s="119"/>
      <c r="D2" s="119"/>
      <c r="E2" s="119"/>
      <c r="F2" s="119"/>
    </row>
    <row r="3" spans="1:6" s="59" customFormat="1" ht="16.5" customHeight="1">
      <c r="A3" s="122" t="s">
        <v>277</v>
      </c>
      <c r="B3" s="122"/>
      <c r="C3" s="122"/>
      <c r="D3" s="122"/>
      <c r="E3" s="122"/>
      <c r="F3" s="122"/>
    </row>
    <row r="4" spans="1:9" s="59" customFormat="1" ht="16.5" customHeight="1">
      <c r="A4" s="77" t="s">
        <v>1023</v>
      </c>
      <c r="B4" s="75" t="s">
        <v>518</v>
      </c>
      <c r="C4" s="63" t="s">
        <v>1308</v>
      </c>
      <c r="D4" s="51" t="s">
        <v>1023</v>
      </c>
      <c r="E4" s="51" t="s">
        <v>518</v>
      </c>
      <c r="F4" s="9" t="s">
        <v>1308</v>
      </c>
      <c r="G4" s="78" t="s">
        <v>1296</v>
      </c>
      <c r="H4" s="79" t="s">
        <v>0</v>
      </c>
      <c r="I4" s="79" t="s">
        <v>1184</v>
      </c>
    </row>
    <row r="5" spans="1:9" s="59" customFormat="1" ht="16.5" customHeight="1">
      <c r="A5" s="32" t="s">
        <v>807</v>
      </c>
      <c r="B5" s="80"/>
      <c r="C5" s="81">
        <v>0</v>
      </c>
      <c r="D5" s="32" t="s">
        <v>1580</v>
      </c>
      <c r="E5" s="82"/>
      <c r="F5" s="11">
        <v>0</v>
      </c>
      <c r="G5" s="83">
        <v>0</v>
      </c>
      <c r="H5" s="61">
        <v>0</v>
      </c>
      <c r="I5" s="61">
        <v>4</v>
      </c>
    </row>
    <row r="6" spans="1:9" s="59" customFormat="1" ht="16.5" customHeight="1">
      <c r="A6" s="32" t="s">
        <v>106</v>
      </c>
      <c r="B6" s="80"/>
      <c r="C6" s="81">
        <v>0</v>
      </c>
      <c r="D6" s="32" t="s">
        <v>895</v>
      </c>
      <c r="E6" s="82"/>
      <c r="F6" s="14">
        <v>0</v>
      </c>
      <c r="G6" s="83">
        <v>0</v>
      </c>
      <c r="H6" s="61">
        <v>0</v>
      </c>
      <c r="I6" s="61">
        <v>269567</v>
      </c>
    </row>
    <row r="7" spans="1:9" s="59" customFormat="1" ht="16.5" customHeight="1">
      <c r="A7" s="32" t="s">
        <v>20</v>
      </c>
      <c r="B7" s="80"/>
      <c r="C7" s="81">
        <v>0</v>
      </c>
      <c r="D7" s="32" t="s">
        <v>1323</v>
      </c>
      <c r="E7" s="82"/>
      <c r="F7" s="11">
        <v>0</v>
      </c>
      <c r="G7" s="84"/>
      <c r="H7" s="85"/>
      <c r="I7" s="85"/>
    </row>
    <row r="8" spans="1:9" s="59" customFormat="1" ht="17.25" customHeight="1">
      <c r="A8" s="32" t="s">
        <v>1499</v>
      </c>
      <c r="B8" s="80"/>
      <c r="C8" s="81">
        <v>0</v>
      </c>
      <c r="D8" s="32" t="s">
        <v>1102</v>
      </c>
      <c r="E8" s="82"/>
      <c r="F8" s="19">
        <v>0</v>
      </c>
      <c r="G8" s="84"/>
      <c r="H8" s="85"/>
      <c r="I8" s="85"/>
    </row>
    <row r="9" spans="1:9" s="59" customFormat="1" ht="16.5" customHeight="1">
      <c r="A9" s="53" t="s">
        <v>1001</v>
      </c>
      <c r="B9" s="80"/>
      <c r="C9" s="81">
        <v>0</v>
      </c>
      <c r="D9" s="32" t="s">
        <v>1077</v>
      </c>
      <c r="E9" s="82"/>
      <c r="F9" s="11">
        <v>0</v>
      </c>
      <c r="G9" s="84"/>
      <c r="H9" s="85"/>
      <c r="I9" s="85"/>
    </row>
    <row r="10" spans="1:9" s="59" customFormat="1" ht="16.5" customHeight="1">
      <c r="A10" s="32"/>
      <c r="B10" s="37"/>
      <c r="C10" s="57"/>
      <c r="D10" s="32" t="s">
        <v>623</v>
      </c>
      <c r="E10" s="82"/>
      <c r="F10" s="17">
        <v>0</v>
      </c>
      <c r="G10" s="84"/>
      <c r="H10" s="85"/>
      <c r="I10" s="85"/>
    </row>
    <row r="11" spans="1:9" s="59" customFormat="1" ht="16.5" customHeight="1">
      <c r="A11" s="32"/>
      <c r="B11" s="37"/>
      <c r="C11" s="57"/>
      <c r="D11" s="32" t="s">
        <v>160</v>
      </c>
      <c r="E11" s="82"/>
      <c r="F11" s="11">
        <v>0</v>
      </c>
      <c r="G11" s="84"/>
      <c r="H11" s="85"/>
      <c r="I11" s="85"/>
    </row>
    <row r="12" spans="1:9" s="59" customFormat="1" ht="16.5" customHeight="1">
      <c r="A12" s="32"/>
      <c r="B12" s="37"/>
      <c r="C12" s="57"/>
      <c r="D12" s="32" t="s">
        <v>622</v>
      </c>
      <c r="E12" s="82"/>
      <c r="F12" s="11">
        <v>0</v>
      </c>
      <c r="G12" s="84"/>
      <c r="H12" s="85"/>
      <c r="I12" s="85"/>
    </row>
    <row r="13" spans="1:9" s="59" customFormat="1" ht="16.5" customHeight="1">
      <c r="A13" s="32"/>
      <c r="B13" s="37"/>
      <c r="C13" s="57"/>
      <c r="D13" s="32" t="s">
        <v>743</v>
      </c>
      <c r="E13" s="82"/>
      <c r="F13" s="11">
        <v>0</v>
      </c>
      <c r="G13" s="84"/>
      <c r="H13" s="85"/>
      <c r="I13" s="85"/>
    </row>
    <row r="14" spans="1:9" s="59" customFormat="1" ht="16.5" customHeight="1">
      <c r="A14" s="32"/>
      <c r="B14" s="37"/>
      <c r="C14" s="57"/>
      <c r="D14" s="32" t="s">
        <v>1475</v>
      </c>
      <c r="E14" s="86"/>
      <c r="F14" s="11">
        <v>0</v>
      </c>
      <c r="G14" s="84"/>
      <c r="H14" s="85"/>
      <c r="I14" s="85"/>
    </row>
    <row r="15" spans="1:9" s="59" customFormat="1" ht="17.25" customHeight="1">
      <c r="A15" s="32"/>
      <c r="B15" s="37"/>
      <c r="C15" s="57"/>
      <c r="D15" s="32" t="s">
        <v>445</v>
      </c>
      <c r="E15" s="82"/>
      <c r="F15" s="11">
        <v>0</v>
      </c>
      <c r="G15" s="84"/>
      <c r="H15" s="85"/>
      <c r="I15" s="85"/>
    </row>
    <row r="16" spans="1:9" s="59" customFormat="1" ht="16.5" customHeight="1">
      <c r="A16" s="29" t="s">
        <v>705</v>
      </c>
      <c r="B16" s="82"/>
      <c r="C16" s="13">
        <v>0</v>
      </c>
      <c r="D16" s="29" t="s">
        <v>211</v>
      </c>
      <c r="E16" s="82"/>
      <c r="F16" s="11">
        <v>0</v>
      </c>
      <c r="G16" s="84"/>
      <c r="H16" s="85"/>
      <c r="I16" s="85"/>
    </row>
    <row r="17" spans="1:9" s="59" customFormat="1" ht="16.5" customHeight="1">
      <c r="A17" s="32" t="s">
        <v>581</v>
      </c>
      <c r="B17" s="37"/>
      <c r="C17" s="13">
        <v>4</v>
      </c>
      <c r="D17" s="32"/>
      <c r="E17" s="37"/>
      <c r="F17" s="27"/>
      <c r="G17" s="84"/>
      <c r="H17" s="85"/>
      <c r="I17" s="85"/>
    </row>
    <row r="18" spans="1:9" s="59" customFormat="1" ht="16.5" customHeight="1">
      <c r="A18" s="32" t="s">
        <v>911</v>
      </c>
      <c r="B18" s="87"/>
      <c r="C18" s="13">
        <v>0</v>
      </c>
      <c r="D18" s="32"/>
      <c r="E18" s="37"/>
      <c r="F18" s="27"/>
      <c r="G18" s="84"/>
      <c r="H18" s="85"/>
      <c r="I18" s="85"/>
    </row>
    <row r="19" spans="1:9" s="59" customFormat="1" ht="16.5" customHeight="1">
      <c r="A19" s="32"/>
      <c r="B19" s="37"/>
      <c r="C19" s="57"/>
      <c r="D19" s="32" t="s">
        <v>675</v>
      </c>
      <c r="E19" s="37"/>
      <c r="F19" s="11">
        <v>0</v>
      </c>
      <c r="G19" s="84"/>
      <c r="H19" s="85"/>
      <c r="I19" s="85"/>
    </row>
    <row r="20" spans="1:9" s="59" customFormat="1" ht="16.5" customHeight="1">
      <c r="A20" s="32" t="s">
        <v>1333</v>
      </c>
      <c r="B20" s="37"/>
      <c r="C20" s="13">
        <v>0</v>
      </c>
      <c r="D20" s="32" t="s">
        <v>873</v>
      </c>
      <c r="E20" s="37"/>
      <c r="F20" s="11">
        <v>4</v>
      </c>
      <c r="G20" s="84"/>
      <c r="H20" s="85"/>
      <c r="I20" s="85"/>
    </row>
    <row r="21" spans="1:9" s="59" customFormat="1" ht="17.25" customHeight="1">
      <c r="A21" s="32"/>
      <c r="B21" s="37"/>
      <c r="C21" s="57"/>
      <c r="D21" s="32" t="s">
        <v>135</v>
      </c>
      <c r="E21" s="37"/>
      <c r="F21" s="11">
        <f>IF(G6&lt;&gt;0,G5,IF(H6&lt;&gt;0,H5,IF(I6&lt;&gt;0,I5,0)))</f>
        <v>4</v>
      </c>
      <c r="G21" s="84"/>
      <c r="H21" s="85"/>
      <c r="I21" s="85"/>
    </row>
    <row r="22" spans="1:9" s="59" customFormat="1" ht="17.25" customHeight="1">
      <c r="A22" s="32"/>
      <c r="B22" s="37"/>
      <c r="C22" s="57"/>
      <c r="D22" s="32"/>
      <c r="E22" s="37"/>
      <c r="F22" s="27"/>
      <c r="G22" s="84"/>
      <c r="H22" s="85"/>
      <c r="I22" s="85"/>
    </row>
    <row r="23" spans="1:9" s="59" customFormat="1" ht="409.5" customHeight="1" hidden="1">
      <c r="A23" s="32"/>
      <c r="B23" s="37"/>
      <c r="C23" s="57"/>
      <c r="D23" s="32"/>
      <c r="E23" s="37"/>
      <c r="F23" s="27"/>
      <c r="G23" s="84"/>
      <c r="H23" s="85"/>
      <c r="I23" s="85"/>
    </row>
    <row r="24" spans="1:9" s="59" customFormat="1" ht="409.5" customHeight="1" hidden="1">
      <c r="A24" s="32"/>
      <c r="B24" s="37"/>
      <c r="C24" s="57"/>
      <c r="D24" s="32"/>
      <c r="E24" s="37"/>
      <c r="F24" s="27"/>
      <c r="G24" s="84"/>
      <c r="H24" s="85"/>
      <c r="I24" s="85"/>
    </row>
    <row r="25" spans="1:9" s="59" customFormat="1" ht="409.5" customHeight="1" hidden="1">
      <c r="A25" s="32"/>
      <c r="B25" s="37"/>
      <c r="C25" s="57"/>
      <c r="D25" s="32"/>
      <c r="E25" s="37"/>
      <c r="F25" s="27"/>
      <c r="G25" s="84"/>
      <c r="H25" s="85"/>
      <c r="I25" s="85"/>
    </row>
    <row r="26" spans="1:9" s="59" customFormat="1" ht="409.5" customHeight="1" hidden="1">
      <c r="A26" s="32"/>
      <c r="B26" s="37"/>
      <c r="C26" s="57"/>
      <c r="D26" s="32"/>
      <c r="E26" s="37"/>
      <c r="F26" s="27"/>
      <c r="G26" s="84"/>
      <c r="H26" s="85"/>
      <c r="I26" s="85"/>
    </row>
    <row r="27" spans="1:9" s="59" customFormat="1" ht="409.5" customHeight="1" hidden="1">
      <c r="A27" s="32"/>
      <c r="B27" s="37"/>
      <c r="C27" s="57"/>
      <c r="D27" s="32"/>
      <c r="E27" s="37"/>
      <c r="F27" s="27"/>
      <c r="G27" s="84"/>
      <c r="H27" s="85"/>
      <c r="I27" s="85"/>
    </row>
    <row r="28" spans="1:9" s="59" customFormat="1" ht="409.5" customHeight="1" hidden="1">
      <c r="A28" s="32"/>
      <c r="B28" s="37"/>
      <c r="C28" s="57"/>
      <c r="D28" s="32"/>
      <c r="E28" s="37"/>
      <c r="F28" s="27"/>
      <c r="G28" s="84"/>
      <c r="H28" s="85"/>
      <c r="I28" s="85"/>
    </row>
    <row r="29" spans="1:9" s="59" customFormat="1" ht="409.5" customHeight="1" hidden="1">
      <c r="A29" s="32"/>
      <c r="B29" s="37"/>
      <c r="C29" s="57"/>
      <c r="D29" s="32"/>
      <c r="E29" s="37"/>
      <c r="F29" s="27"/>
      <c r="G29" s="84"/>
      <c r="H29" s="85"/>
      <c r="I29" s="85"/>
    </row>
    <row r="30" spans="1:9" s="59" customFormat="1" ht="17.25" customHeight="1">
      <c r="A30" s="32"/>
      <c r="B30" s="37"/>
      <c r="C30" s="57"/>
      <c r="D30" s="32"/>
      <c r="E30" s="37"/>
      <c r="F30" s="27"/>
      <c r="G30" s="84"/>
      <c r="H30" s="85"/>
      <c r="I30" s="85"/>
    </row>
    <row r="31" spans="1:9" s="59" customFormat="1" ht="17.25" customHeight="1">
      <c r="A31" s="32"/>
      <c r="B31" s="37"/>
      <c r="C31" s="57"/>
      <c r="D31" s="32"/>
      <c r="E31" s="37"/>
      <c r="F31" s="27"/>
      <c r="G31" s="84"/>
      <c r="H31" s="85"/>
      <c r="I31" s="85"/>
    </row>
    <row r="32" spans="1:9" s="59" customFormat="1" ht="17.25" customHeight="1">
      <c r="A32" s="32"/>
      <c r="B32" s="37"/>
      <c r="C32" s="57"/>
      <c r="D32" s="32"/>
      <c r="E32" s="37"/>
      <c r="F32" s="27"/>
      <c r="G32" s="84"/>
      <c r="H32" s="85"/>
      <c r="I32" s="85"/>
    </row>
    <row r="33" spans="1:9" s="59" customFormat="1" ht="17.25" customHeight="1">
      <c r="A33" s="32"/>
      <c r="B33" s="37"/>
      <c r="C33" s="57"/>
      <c r="D33" s="32"/>
      <c r="E33" s="37"/>
      <c r="F33" s="27"/>
      <c r="G33" s="84"/>
      <c r="H33" s="85"/>
      <c r="I33" s="85"/>
    </row>
    <row r="34" spans="1:9" s="59" customFormat="1" ht="17.25" customHeight="1">
      <c r="A34" s="32"/>
      <c r="B34" s="37"/>
      <c r="C34" s="57"/>
      <c r="D34" s="32"/>
      <c r="E34" s="37"/>
      <c r="F34" s="27"/>
      <c r="G34" s="84"/>
      <c r="H34" s="85"/>
      <c r="I34" s="85"/>
    </row>
    <row r="35" spans="1:9" s="59" customFormat="1" ht="17.25" customHeight="1">
      <c r="A35" s="32"/>
      <c r="B35" s="37"/>
      <c r="C35" s="57"/>
      <c r="D35" s="32"/>
      <c r="E35" s="37"/>
      <c r="F35" s="27"/>
      <c r="G35" s="84"/>
      <c r="H35" s="85"/>
      <c r="I35" s="85"/>
    </row>
    <row r="36" spans="1:9" s="59" customFormat="1" ht="17.25" customHeight="1">
      <c r="A36" s="32"/>
      <c r="B36" s="37"/>
      <c r="C36" s="57"/>
      <c r="D36" s="32"/>
      <c r="E36" s="37"/>
      <c r="F36" s="27"/>
      <c r="G36" s="84"/>
      <c r="H36" s="85"/>
      <c r="I36" s="85"/>
    </row>
    <row r="37" spans="1:9" s="59" customFormat="1" ht="17.25" customHeight="1">
      <c r="A37" s="32"/>
      <c r="B37" s="37"/>
      <c r="C37" s="57"/>
      <c r="D37" s="32"/>
      <c r="E37" s="37"/>
      <c r="F37" s="27"/>
      <c r="G37" s="84"/>
      <c r="H37" s="85"/>
      <c r="I37" s="85"/>
    </row>
    <row r="38" spans="1:9" s="59" customFormat="1" ht="16.5" customHeight="1">
      <c r="A38" s="32"/>
      <c r="B38" s="37"/>
      <c r="C38" s="57"/>
      <c r="D38" s="32"/>
      <c r="E38" s="37"/>
      <c r="F38" s="27"/>
      <c r="G38" s="84"/>
      <c r="H38" s="85"/>
      <c r="I38" s="85"/>
    </row>
    <row r="39" spans="1:9" s="59" customFormat="1" ht="16.5" customHeight="1">
      <c r="A39" s="32"/>
      <c r="B39" s="37"/>
      <c r="C39" s="57"/>
      <c r="D39" s="32"/>
      <c r="E39" s="37"/>
      <c r="F39" s="27"/>
      <c r="G39" s="84"/>
      <c r="H39" s="85"/>
      <c r="I39" s="85"/>
    </row>
    <row r="40" spans="1:9" s="59" customFormat="1" ht="16.5" customHeight="1">
      <c r="A40" s="32"/>
      <c r="B40" s="37"/>
      <c r="C40" s="57"/>
      <c r="D40" s="32"/>
      <c r="E40" s="37"/>
      <c r="F40" s="27"/>
      <c r="G40" s="84"/>
      <c r="H40" s="85"/>
      <c r="I40" s="85"/>
    </row>
    <row r="41" spans="1:9" s="59" customFormat="1" ht="16.5" customHeight="1">
      <c r="A41" s="32"/>
      <c r="B41" s="37"/>
      <c r="C41" s="57"/>
      <c r="D41" s="32"/>
      <c r="E41" s="37"/>
      <c r="F41" s="27"/>
      <c r="G41" s="84"/>
      <c r="H41" s="85"/>
      <c r="I41" s="85"/>
    </row>
    <row r="42" spans="1:9" s="59" customFormat="1" ht="16.5" customHeight="1">
      <c r="A42" s="32"/>
      <c r="B42" s="37"/>
      <c r="C42" s="57"/>
      <c r="D42" s="32"/>
      <c r="E42" s="37"/>
      <c r="F42" s="27"/>
      <c r="G42" s="84"/>
      <c r="H42" s="85"/>
      <c r="I42" s="85"/>
    </row>
    <row r="43" spans="1:9" s="59" customFormat="1" ht="16.5" customHeight="1">
      <c r="A43" s="29" t="s">
        <v>404</v>
      </c>
      <c r="B43" s="76"/>
      <c r="C43" s="13">
        <v>4</v>
      </c>
      <c r="D43" s="29" t="s">
        <v>732</v>
      </c>
      <c r="E43" s="76"/>
      <c r="F43" s="11">
        <v>4</v>
      </c>
      <c r="G43" s="84"/>
      <c r="H43" s="85"/>
      <c r="I43" s="85"/>
    </row>
    <row r="44" s="7" customFormat="1" ht="14.25"/>
  </sheetData>
  <sheetProtection/>
  <mergeCells count="3">
    <mergeCell ref="A2:F2"/>
    <mergeCell ref="A3:F3"/>
    <mergeCell ref="A1:F1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80" verticalDpi="180" orientation="landscape" pageOrder="overThenDown" paperSize="12" r:id="rId1"/>
  <headerFooter alignWithMargins="0">
    <oddFooter>&amp;C&amp;- &amp;P&amp;-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5"/>
  <sheetViews>
    <sheetView showGridLines="0" showZeros="0" zoomScalePageLayoutView="0" workbookViewId="0" topLeftCell="A1">
      <selection activeCell="F11" sqref="F11"/>
    </sheetView>
  </sheetViews>
  <sheetFormatPr defaultColWidth="9.125" defaultRowHeight="14.25"/>
  <cols>
    <col min="1" max="1" width="34.50390625" style="30" customWidth="1"/>
    <col min="2" max="2" width="23.625" style="30" customWidth="1"/>
    <col min="3" max="3" width="33.125" style="30" customWidth="1"/>
    <col min="4" max="4" width="23.625" style="30" customWidth="1"/>
  </cols>
  <sheetData>
    <row r="1" spans="1:4" s="7" customFormat="1" ht="33.75" customHeight="1">
      <c r="A1" s="118" t="s">
        <v>890</v>
      </c>
      <c r="B1" s="118"/>
      <c r="C1" s="118"/>
      <c r="D1" s="118"/>
    </row>
    <row r="2" spans="1:4" s="7" customFormat="1" ht="16.5" customHeight="1">
      <c r="A2" s="119" t="s">
        <v>1625</v>
      </c>
      <c r="B2" s="119"/>
      <c r="C2" s="119"/>
      <c r="D2" s="119"/>
    </row>
    <row r="3" spans="1:4" s="7" customFormat="1" ht="16.5" customHeight="1">
      <c r="A3" s="119" t="s">
        <v>277</v>
      </c>
      <c r="B3" s="119"/>
      <c r="C3" s="119"/>
      <c r="D3" s="119"/>
    </row>
    <row r="4" spans="1:4" s="7" customFormat="1" ht="17.25" customHeight="1">
      <c r="A4" s="50" t="s">
        <v>1023</v>
      </c>
      <c r="B4" s="50" t="s">
        <v>1308</v>
      </c>
      <c r="C4" s="50" t="s">
        <v>1023</v>
      </c>
      <c r="D4" s="50" t="s">
        <v>1308</v>
      </c>
    </row>
    <row r="5" spans="1:4" s="7" customFormat="1" ht="17.25" customHeight="1">
      <c r="A5" s="32" t="s">
        <v>1373</v>
      </c>
      <c r="B5" s="11">
        <v>0</v>
      </c>
      <c r="C5" s="22" t="s">
        <v>1580</v>
      </c>
      <c r="D5" s="11">
        <v>0</v>
      </c>
    </row>
    <row r="6" spans="1:4" s="7" customFormat="1" ht="17.25" customHeight="1">
      <c r="A6" s="32" t="s">
        <v>964</v>
      </c>
      <c r="B6" s="11">
        <v>0</v>
      </c>
      <c r="C6" s="22" t="s">
        <v>1337</v>
      </c>
      <c r="D6" s="11">
        <v>0</v>
      </c>
    </row>
    <row r="7" spans="1:4" s="7" customFormat="1" ht="17.25" customHeight="1">
      <c r="A7" s="10" t="s">
        <v>950</v>
      </c>
      <c r="B7" s="11">
        <v>0</v>
      </c>
      <c r="C7" s="22" t="s">
        <v>174</v>
      </c>
      <c r="D7" s="11">
        <v>0</v>
      </c>
    </row>
    <row r="8" spans="1:4" s="7" customFormat="1" ht="17.25" customHeight="1">
      <c r="A8" s="10" t="s">
        <v>507</v>
      </c>
      <c r="B8" s="11">
        <v>0</v>
      </c>
      <c r="C8" s="22" t="s">
        <v>497</v>
      </c>
      <c r="D8" s="11">
        <v>0</v>
      </c>
    </row>
    <row r="9" spans="1:4" s="7" customFormat="1" ht="17.25" customHeight="1">
      <c r="A9" s="10" t="s">
        <v>602</v>
      </c>
      <c r="B9" s="11">
        <v>0</v>
      </c>
      <c r="C9" s="88" t="s">
        <v>51</v>
      </c>
      <c r="D9" s="11">
        <v>0</v>
      </c>
    </row>
    <row r="10" spans="1:4" s="7" customFormat="1" ht="17.25" customHeight="1">
      <c r="A10" s="10" t="s">
        <v>1449</v>
      </c>
      <c r="B10" s="11">
        <v>0</v>
      </c>
      <c r="C10" s="22" t="s">
        <v>128</v>
      </c>
      <c r="D10" s="17">
        <v>0</v>
      </c>
    </row>
    <row r="11" spans="1:4" s="7" customFormat="1" ht="17.25" customHeight="1">
      <c r="A11" s="10" t="s">
        <v>247</v>
      </c>
      <c r="B11" s="11">
        <v>0</v>
      </c>
      <c r="C11" s="89" t="s">
        <v>479</v>
      </c>
      <c r="D11" s="11">
        <v>0</v>
      </c>
    </row>
    <row r="12" spans="1:4" s="7" customFormat="1" ht="17.25" customHeight="1">
      <c r="A12" s="10" t="s">
        <v>1374</v>
      </c>
      <c r="B12" s="11">
        <v>0</v>
      </c>
      <c r="C12" s="89" t="s">
        <v>874</v>
      </c>
      <c r="D12" s="11">
        <v>0</v>
      </c>
    </row>
    <row r="13" spans="1:4" s="7" customFormat="1" ht="17.25" customHeight="1">
      <c r="A13" s="10" t="s">
        <v>1035</v>
      </c>
      <c r="B13" s="11">
        <v>0</v>
      </c>
      <c r="C13" s="89" t="s">
        <v>19</v>
      </c>
      <c r="D13" s="11">
        <v>0</v>
      </c>
    </row>
    <row r="14" spans="1:4" s="7" customFormat="1" ht="17.25" customHeight="1">
      <c r="A14" s="10" t="s">
        <v>825</v>
      </c>
      <c r="B14" s="11">
        <v>0</v>
      </c>
      <c r="C14" s="89" t="s">
        <v>1181</v>
      </c>
      <c r="D14" s="11">
        <v>0</v>
      </c>
    </row>
    <row r="15" spans="1:4" s="7" customFormat="1" ht="17.25" customHeight="1">
      <c r="A15" s="10" t="s">
        <v>781</v>
      </c>
      <c r="B15" s="11">
        <v>0</v>
      </c>
      <c r="C15" s="22" t="s">
        <v>1415</v>
      </c>
      <c r="D15" s="11">
        <v>0</v>
      </c>
    </row>
    <row r="16" spans="1:4" s="7" customFormat="1" ht="17.25" customHeight="1">
      <c r="A16" s="10" t="s">
        <v>476</v>
      </c>
      <c r="B16" s="11">
        <v>0</v>
      </c>
      <c r="C16" s="22" t="s">
        <v>895</v>
      </c>
      <c r="D16" s="11">
        <v>0</v>
      </c>
    </row>
    <row r="17" spans="1:4" s="7" customFormat="1" ht="17.25" customHeight="1">
      <c r="A17" s="10" t="s">
        <v>1235</v>
      </c>
      <c r="B17" s="11">
        <v>0</v>
      </c>
      <c r="C17" s="22" t="s">
        <v>1337</v>
      </c>
      <c r="D17" s="11">
        <v>0</v>
      </c>
    </row>
    <row r="18" spans="1:4" s="7" customFormat="1" ht="17.25" customHeight="1">
      <c r="A18" s="10" t="s">
        <v>1185</v>
      </c>
      <c r="B18" s="11">
        <v>0</v>
      </c>
      <c r="C18" s="22" t="s">
        <v>174</v>
      </c>
      <c r="D18" s="11">
        <v>0</v>
      </c>
    </row>
    <row r="19" spans="1:4" s="7" customFormat="1" ht="17.25" customHeight="1">
      <c r="A19" s="10" t="s">
        <v>1051</v>
      </c>
      <c r="B19" s="11">
        <v>0</v>
      </c>
      <c r="C19" s="22" t="s">
        <v>497</v>
      </c>
      <c r="D19" s="11">
        <v>0</v>
      </c>
    </row>
    <row r="20" spans="1:4" s="7" customFormat="1" ht="17.25" customHeight="1">
      <c r="A20" s="10" t="s">
        <v>859</v>
      </c>
      <c r="B20" s="11">
        <v>0</v>
      </c>
      <c r="C20" s="22" t="s">
        <v>51</v>
      </c>
      <c r="D20" s="11">
        <v>0</v>
      </c>
    </row>
    <row r="21" spans="1:4" s="7" customFormat="1" ht="17.25" customHeight="1">
      <c r="A21" s="10" t="s">
        <v>239</v>
      </c>
      <c r="B21" s="11">
        <v>0</v>
      </c>
      <c r="C21" s="22" t="s">
        <v>128</v>
      </c>
      <c r="D21" s="11">
        <v>0</v>
      </c>
    </row>
    <row r="22" spans="1:4" s="7" customFormat="1" ht="17.25" customHeight="1">
      <c r="A22" s="10" t="s">
        <v>1290</v>
      </c>
      <c r="B22" s="11">
        <v>0</v>
      </c>
      <c r="C22" s="22" t="s">
        <v>479</v>
      </c>
      <c r="D22" s="11">
        <v>0</v>
      </c>
    </row>
    <row r="23" spans="1:4" s="7" customFormat="1" ht="17.25" customHeight="1">
      <c r="A23" s="10" t="s">
        <v>196</v>
      </c>
      <c r="B23" s="11">
        <v>0</v>
      </c>
      <c r="C23" s="22" t="s">
        <v>874</v>
      </c>
      <c r="D23" s="11">
        <v>0</v>
      </c>
    </row>
    <row r="24" spans="1:4" s="7" customFormat="1" ht="17.25" customHeight="1">
      <c r="A24" s="10" t="s">
        <v>517</v>
      </c>
      <c r="B24" s="11">
        <v>0</v>
      </c>
      <c r="C24" s="22" t="s">
        <v>19</v>
      </c>
      <c r="D24" s="11">
        <v>0</v>
      </c>
    </row>
    <row r="25" spans="1:4" s="7" customFormat="1" ht="17.25" customHeight="1">
      <c r="A25" s="10" t="s">
        <v>980</v>
      </c>
      <c r="B25" s="11">
        <v>0</v>
      </c>
      <c r="C25" s="22" t="s">
        <v>1181</v>
      </c>
      <c r="D25" s="11">
        <v>0</v>
      </c>
    </row>
    <row r="26" spans="1:4" s="7" customFormat="1" ht="17.25" customHeight="1">
      <c r="A26" s="10" t="s">
        <v>1357</v>
      </c>
      <c r="B26" s="11">
        <v>0</v>
      </c>
      <c r="C26" s="22" t="s">
        <v>1415</v>
      </c>
      <c r="D26" s="11">
        <v>0</v>
      </c>
    </row>
    <row r="27" spans="1:4" s="7" customFormat="1" ht="17.25" customHeight="1">
      <c r="A27" s="10" t="s">
        <v>1533</v>
      </c>
      <c r="B27" s="11">
        <v>0</v>
      </c>
      <c r="C27" s="22" t="s">
        <v>1323</v>
      </c>
      <c r="D27" s="11">
        <v>0</v>
      </c>
    </row>
    <row r="28" spans="1:4" s="7" customFormat="1" ht="17.25" customHeight="1">
      <c r="A28" s="10" t="s">
        <v>351</v>
      </c>
      <c r="B28" s="11">
        <v>0</v>
      </c>
      <c r="C28" s="22" t="s">
        <v>1337</v>
      </c>
      <c r="D28" s="11">
        <v>0</v>
      </c>
    </row>
    <row r="29" spans="1:4" s="7" customFormat="1" ht="17.25" customHeight="1">
      <c r="A29" s="10" t="s">
        <v>1315</v>
      </c>
      <c r="B29" s="11">
        <v>0</v>
      </c>
      <c r="C29" s="22" t="s">
        <v>174</v>
      </c>
      <c r="D29" s="11">
        <v>0</v>
      </c>
    </row>
    <row r="30" spans="1:4" s="7" customFormat="1" ht="17.25" customHeight="1">
      <c r="A30" s="10" t="s">
        <v>824</v>
      </c>
      <c r="B30" s="11">
        <v>0</v>
      </c>
      <c r="C30" s="22" t="s">
        <v>497</v>
      </c>
      <c r="D30" s="11">
        <v>0</v>
      </c>
    </row>
    <row r="31" spans="1:4" s="7" customFormat="1" ht="17.25" customHeight="1">
      <c r="A31" s="10" t="s">
        <v>1154</v>
      </c>
      <c r="B31" s="11">
        <v>0</v>
      </c>
      <c r="C31" s="22" t="s">
        <v>51</v>
      </c>
      <c r="D31" s="11">
        <v>0</v>
      </c>
    </row>
    <row r="32" spans="1:4" s="7" customFormat="1" ht="17.25" customHeight="1">
      <c r="A32" s="10" t="s">
        <v>707</v>
      </c>
      <c r="B32" s="11">
        <v>0</v>
      </c>
      <c r="C32" s="22" t="s">
        <v>128</v>
      </c>
      <c r="D32" s="11">
        <v>0</v>
      </c>
    </row>
    <row r="33" spans="1:4" s="7" customFormat="1" ht="17.25" customHeight="1">
      <c r="A33" s="10" t="s">
        <v>368</v>
      </c>
      <c r="B33" s="11">
        <v>0</v>
      </c>
      <c r="C33" s="22" t="s">
        <v>479</v>
      </c>
      <c r="D33" s="11">
        <v>0</v>
      </c>
    </row>
    <row r="34" spans="1:4" s="7" customFormat="1" ht="17.25" customHeight="1">
      <c r="A34" s="10" t="s">
        <v>550</v>
      </c>
      <c r="B34" s="11">
        <v>0</v>
      </c>
      <c r="C34" s="22" t="s">
        <v>874</v>
      </c>
      <c r="D34" s="11">
        <v>0</v>
      </c>
    </row>
    <row r="35" spans="1:4" s="7" customFormat="1" ht="17.25" customHeight="1">
      <c r="A35" s="10" t="s">
        <v>574</v>
      </c>
      <c r="B35" s="11">
        <v>0</v>
      </c>
      <c r="C35" s="22" t="s">
        <v>19</v>
      </c>
      <c r="D35" s="11">
        <v>0</v>
      </c>
    </row>
    <row r="36" spans="1:4" s="7" customFormat="1" ht="17.25" customHeight="1">
      <c r="A36" s="10" t="s">
        <v>949</v>
      </c>
      <c r="B36" s="11">
        <v>0</v>
      </c>
      <c r="C36" s="22" t="s">
        <v>1181</v>
      </c>
      <c r="D36" s="11">
        <v>0</v>
      </c>
    </row>
    <row r="37" spans="1:4" s="7" customFormat="1" ht="17.25" customHeight="1">
      <c r="A37" s="10" t="s">
        <v>422</v>
      </c>
      <c r="B37" s="11">
        <v>0</v>
      </c>
      <c r="C37" s="22" t="s">
        <v>1415</v>
      </c>
      <c r="D37" s="11">
        <v>0</v>
      </c>
    </row>
    <row r="38" spans="1:4" s="7" customFormat="1" ht="17.25" customHeight="1">
      <c r="A38" s="10" t="s">
        <v>832</v>
      </c>
      <c r="B38" s="11">
        <v>0</v>
      </c>
      <c r="C38" s="22" t="s">
        <v>1486</v>
      </c>
      <c r="D38" s="11">
        <v>0</v>
      </c>
    </row>
    <row r="39" spans="1:4" s="7" customFormat="1" ht="17.25" customHeight="1">
      <c r="A39" s="10" t="s">
        <v>699</v>
      </c>
      <c r="B39" s="11">
        <v>0</v>
      </c>
      <c r="C39" s="88" t="s">
        <v>282</v>
      </c>
      <c r="D39" s="11">
        <v>0</v>
      </c>
    </row>
    <row r="40" spans="1:4" s="7" customFormat="1" ht="17.25" customHeight="1">
      <c r="A40" s="10" t="s">
        <v>631</v>
      </c>
      <c r="B40" s="11">
        <v>0</v>
      </c>
      <c r="C40" s="22" t="s">
        <v>1175</v>
      </c>
      <c r="D40" s="14">
        <v>0</v>
      </c>
    </row>
    <row r="41" spans="1:4" s="7" customFormat="1" ht="17.25" customHeight="1">
      <c r="A41" s="10" t="s">
        <v>1174</v>
      </c>
      <c r="B41" s="11">
        <v>0</v>
      </c>
      <c r="C41" s="22" t="s">
        <v>1102</v>
      </c>
      <c r="D41" s="11">
        <v>0</v>
      </c>
    </row>
    <row r="42" spans="1:4" s="7" customFormat="1" ht="17.25" customHeight="1">
      <c r="A42" s="10" t="s">
        <v>1153</v>
      </c>
      <c r="B42" s="11">
        <v>0</v>
      </c>
      <c r="C42" s="22" t="s">
        <v>1337</v>
      </c>
      <c r="D42" s="11">
        <v>0</v>
      </c>
    </row>
    <row r="43" spans="1:4" s="7" customFormat="1" ht="17.25" customHeight="1">
      <c r="A43" s="10" t="s">
        <v>493</v>
      </c>
      <c r="B43" s="11">
        <v>0</v>
      </c>
      <c r="C43" s="88" t="s">
        <v>174</v>
      </c>
      <c r="D43" s="11">
        <v>0</v>
      </c>
    </row>
    <row r="44" spans="1:4" s="7" customFormat="1" ht="17.25" customHeight="1">
      <c r="A44" s="10" t="s">
        <v>213</v>
      </c>
      <c r="B44" s="11">
        <v>0</v>
      </c>
      <c r="C44" s="22" t="s">
        <v>497</v>
      </c>
      <c r="D44" s="14">
        <v>0</v>
      </c>
    </row>
    <row r="45" spans="1:4" s="7" customFormat="1" ht="17.25" customHeight="1">
      <c r="A45" s="10" t="s">
        <v>1007</v>
      </c>
      <c r="B45" s="11">
        <v>0</v>
      </c>
      <c r="C45" s="88" t="s">
        <v>51</v>
      </c>
      <c r="D45" s="11">
        <v>0</v>
      </c>
    </row>
    <row r="46" spans="1:4" s="7" customFormat="1" ht="17.25" customHeight="1">
      <c r="A46" s="10" t="s">
        <v>1</v>
      </c>
      <c r="B46" s="11">
        <v>0</v>
      </c>
      <c r="C46" s="22" t="s">
        <v>128</v>
      </c>
      <c r="D46" s="23">
        <v>0</v>
      </c>
    </row>
    <row r="47" spans="1:4" s="7" customFormat="1" ht="17.25" customHeight="1">
      <c r="A47" s="10" t="s">
        <v>28</v>
      </c>
      <c r="B47" s="11">
        <v>0</v>
      </c>
      <c r="C47" s="89" t="s">
        <v>479</v>
      </c>
      <c r="D47" s="14">
        <v>0</v>
      </c>
    </row>
    <row r="48" spans="1:4" s="7" customFormat="1" ht="17.25" customHeight="1">
      <c r="A48" s="10" t="s">
        <v>254</v>
      </c>
      <c r="B48" s="11">
        <v>0</v>
      </c>
      <c r="C48" s="89" t="s">
        <v>874</v>
      </c>
      <c r="D48" s="11">
        <v>0</v>
      </c>
    </row>
    <row r="49" spans="1:4" s="7" customFormat="1" ht="17.25" customHeight="1">
      <c r="A49" s="10" t="s">
        <v>95</v>
      </c>
      <c r="B49" s="11">
        <v>0</v>
      </c>
      <c r="C49" s="89" t="s">
        <v>19</v>
      </c>
      <c r="D49" s="19">
        <v>0</v>
      </c>
    </row>
    <row r="50" spans="1:4" s="7" customFormat="1" ht="17.25" customHeight="1">
      <c r="A50" s="10" t="s">
        <v>1345</v>
      </c>
      <c r="B50" s="11">
        <v>0</v>
      </c>
      <c r="C50" s="89" t="s">
        <v>1181</v>
      </c>
      <c r="D50" s="19">
        <v>0</v>
      </c>
    </row>
    <row r="51" spans="1:4" s="7" customFormat="1" ht="17.25" customHeight="1">
      <c r="A51" s="10" t="s">
        <v>475</v>
      </c>
      <c r="B51" s="11">
        <v>0</v>
      </c>
      <c r="C51" s="22" t="s">
        <v>1415</v>
      </c>
      <c r="D51" s="19">
        <v>0</v>
      </c>
    </row>
    <row r="52" spans="1:4" s="7" customFormat="1" ht="17.25" customHeight="1">
      <c r="A52" s="24"/>
      <c r="B52" s="26"/>
      <c r="C52" s="89" t="s">
        <v>1077</v>
      </c>
      <c r="D52" s="11">
        <v>0</v>
      </c>
    </row>
    <row r="53" spans="1:4" s="7" customFormat="1" ht="17.25" customHeight="1">
      <c r="A53" s="16"/>
      <c r="B53" s="27"/>
      <c r="C53" s="89" t="s">
        <v>1337</v>
      </c>
      <c r="D53" s="19">
        <v>0</v>
      </c>
    </row>
    <row r="54" spans="1:4" s="7" customFormat="1" ht="17.25" customHeight="1">
      <c r="A54" s="16"/>
      <c r="B54" s="27"/>
      <c r="C54" s="22" t="s">
        <v>174</v>
      </c>
      <c r="D54" s="19">
        <v>0</v>
      </c>
    </row>
    <row r="55" spans="1:4" s="7" customFormat="1" ht="17.25" customHeight="1">
      <c r="A55" s="16"/>
      <c r="B55" s="27"/>
      <c r="C55" s="22" t="s">
        <v>497</v>
      </c>
      <c r="D55" s="11">
        <v>0</v>
      </c>
    </row>
    <row r="56" spans="1:4" s="7" customFormat="1" ht="17.25" customHeight="1">
      <c r="A56" s="16"/>
      <c r="B56" s="27"/>
      <c r="C56" s="88" t="s">
        <v>51</v>
      </c>
      <c r="D56" s="11">
        <v>0</v>
      </c>
    </row>
    <row r="57" spans="1:4" s="7" customFormat="1" ht="17.25" customHeight="1">
      <c r="A57" s="16"/>
      <c r="B57" s="27"/>
      <c r="C57" s="88" t="s">
        <v>128</v>
      </c>
      <c r="D57" s="14">
        <v>0</v>
      </c>
    </row>
    <row r="58" spans="1:4" s="7" customFormat="1" ht="17.25" customHeight="1">
      <c r="A58" s="90"/>
      <c r="B58" s="27"/>
      <c r="C58" s="88" t="s">
        <v>479</v>
      </c>
      <c r="D58" s="14">
        <v>0</v>
      </c>
    </row>
    <row r="59" spans="1:4" s="7" customFormat="1" ht="17.25" customHeight="1">
      <c r="A59" s="16"/>
      <c r="B59" s="27"/>
      <c r="C59" s="22" t="s">
        <v>874</v>
      </c>
      <c r="D59" s="17">
        <v>0</v>
      </c>
    </row>
    <row r="60" spans="1:4" s="7" customFormat="1" ht="17.25" customHeight="1">
      <c r="A60" s="24"/>
      <c r="B60" s="27"/>
      <c r="C60" s="89" t="s">
        <v>19</v>
      </c>
      <c r="D60" s="19">
        <v>0</v>
      </c>
    </row>
    <row r="61" spans="1:4" s="7" customFormat="1" ht="17.25" customHeight="1">
      <c r="A61" s="16"/>
      <c r="B61" s="27"/>
      <c r="C61" s="22" t="s">
        <v>1181</v>
      </c>
      <c r="D61" s="11">
        <v>0</v>
      </c>
    </row>
    <row r="62" spans="1:4" s="7" customFormat="1" ht="17.25" customHeight="1">
      <c r="A62" s="90"/>
      <c r="B62" s="27"/>
      <c r="C62" s="22" t="s">
        <v>1415</v>
      </c>
      <c r="D62" s="20">
        <v>0</v>
      </c>
    </row>
    <row r="63" spans="1:4" s="7" customFormat="1" ht="17.25" customHeight="1">
      <c r="A63" s="16"/>
      <c r="B63" s="27"/>
      <c r="C63" s="89" t="s">
        <v>623</v>
      </c>
      <c r="D63" s="19">
        <v>0</v>
      </c>
    </row>
    <row r="64" spans="1:4" s="7" customFormat="1" ht="17.25" customHeight="1">
      <c r="A64" s="24"/>
      <c r="B64" s="27"/>
      <c r="C64" s="22" t="s">
        <v>1337</v>
      </c>
      <c r="D64" s="11">
        <v>0</v>
      </c>
    </row>
    <row r="65" spans="1:4" s="7" customFormat="1" ht="17.25" customHeight="1">
      <c r="A65" s="16"/>
      <c r="B65" s="27"/>
      <c r="C65" s="22" t="s">
        <v>174</v>
      </c>
      <c r="D65" s="11">
        <v>0</v>
      </c>
    </row>
    <row r="66" spans="1:4" s="7" customFormat="1" ht="17.25" customHeight="1">
      <c r="A66" s="28"/>
      <c r="B66" s="26"/>
      <c r="C66" s="22" t="s">
        <v>497</v>
      </c>
      <c r="D66" s="11">
        <v>0</v>
      </c>
    </row>
    <row r="67" spans="1:4" s="7" customFormat="1" ht="17.25" customHeight="1">
      <c r="A67" s="28"/>
      <c r="B67" s="27"/>
      <c r="C67" s="22" t="s">
        <v>51</v>
      </c>
      <c r="D67" s="11">
        <v>0</v>
      </c>
    </row>
    <row r="68" spans="1:4" s="7" customFormat="1" ht="17.25" customHeight="1">
      <c r="A68" s="28"/>
      <c r="B68" s="27"/>
      <c r="C68" s="22" t="s">
        <v>128</v>
      </c>
      <c r="D68" s="11">
        <v>0</v>
      </c>
    </row>
    <row r="69" spans="1:4" s="7" customFormat="1" ht="17.25" customHeight="1">
      <c r="A69" s="28"/>
      <c r="B69" s="27"/>
      <c r="C69" s="22" t="s">
        <v>479</v>
      </c>
      <c r="D69" s="11">
        <v>0</v>
      </c>
    </row>
    <row r="70" spans="1:4" s="7" customFormat="1" ht="17.25" customHeight="1">
      <c r="A70" s="28"/>
      <c r="B70" s="27"/>
      <c r="C70" s="22" t="s">
        <v>874</v>
      </c>
      <c r="D70" s="11">
        <v>0</v>
      </c>
    </row>
    <row r="71" spans="1:4" s="7" customFormat="1" ht="17.25" customHeight="1">
      <c r="A71" s="28"/>
      <c r="B71" s="27"/>
      <c r="C71" s="22" t="s">
        <v>19</v>
      </c>
      <c r="D71" s="11">
        <v>0</v>
      </c>
    </row>
    <row r="72" spans="1:4" s="7" customFormat="1" ht="17.25" customHeight="1">
      <c r="A72" s="28"/>
      <c r="B72" s="27"/>
      <c r="C72" s="22" t="s">
        <v>1181</v>
      </c>
      <c r="D72" s="11">
        <v>0</v>
      </c>
    </row>
    <row r="73" spans="1:4" s="7" customFormat="1" ht="17.25" customHeight="1">
      <c r="A73" s="28"/>
      <c r="B73" s="27"/>
      <c r="C73" s="22" t="s">
        <v>1415</v>
      </c>
      <c r="D73" s="11">
        <v>0</v>
      </c>
    </row>
    <row r="74" spans="1:4" s="7" customFormat="1" ht="17.25" customHeight="1">
      <c r="A74" s="28"/>
      <c r="B74" s="27"/>
      <c r="C74" s="22" t="s">
        <v>160</v>
      </c>
      <c r="D74" s="11">
        <v>0</v>
      </c>
    </row>
    <row r="75" spans="1:4" s="7" customFormat="1" ht="17.25" customHeight="1">
      <c r="A75" s="28"/>
      <c r="B75" s="27"/>
      <c r="C75" s="22" t="s">
        <v>1337</v>
      </c>
      <c r="D75" s="11">
        <v>0</v>
      </c>
    </row>
    <row r="76" spans="1:4" s="7" customFormat="1" ht="17.25" customHeight="1">
      <c r="A76" s="28"/>
      <c r="B76" s="27"/>
      <c r="C76" s="22" t="s">
        <v>174</v>
      </c>
      <c r="D76" s="11">
        <v>0</v>
      </c>
    </row>
    <row r="77" spans="1:4" s="7" customFormat="1" ht="17.25" customHeight="1">
      <c r="A77" s="28"/>
      <c r="B77" s="27"/>
      <c r="C77" s="88" t="s">
        <v>497</v>
      </c>
      <c r="D77" s="11">
        <v>0</v>
      </c>
    </row>
    <row r="78" spans="1:4" s="7" customFormat="1" ht="17.25" customHeight="1">
      <c r="A78" s="28"/>
      <c r="B78" s="27"/>
      <c r="C78" s="10" t="s">
        <v>51</v>
      </c>
      <c r="D78" s="14">
        <v>0</v>
      </c>
    </row>
    <row r="79" spans="1:4" s="7" customFormat="1" ht="17.25" customHeight="1">
      <c r="A79" s="28"/>
      <c r="B79" s="57"/>
      <c r="C79" s="10" t="s">
        <v>128</v>
      </c>
      <c r="D79" s="11">
        <v>0</v>
      </c>
    </row>
    <row r="80" spans="1:4" s="7" customFormat="1" ht="17.25" customHeight="1">
      <c r="A80" s="28"/>
      <c r="B80" s="57"/>
      <c r="C80" s="10" t="s">
        <v>479</v>
      </c>
      <c r="D80" s="11">
        <v>0</v>
      </c>
    </row>
    <row r="81" spans="1:4" s="7" customFormat="1" ht="17.25" customHeight="1">
      <c r="A81" s="28"/>
      <c r="B81" s="57"/>
      <c r="C81" s="10" t="s">
        <v>874</v>
      </c>
      <c r="D81" s="11">
        <v>0</v>
      </c>
    </row>
    <row r="82" spans="1:4" s="7" customFormat="1" ht="17.25" customHeight="1">
      <c r="A82" s="28"/>
      <c r="B82" s="57"/>
      <c r="C82" s="10" t="s">
        <v>19</v>
      </c>
      <c r="D82" s="11">
        <v>0</v>
      </c>
    </row>
    <row r="83" spans="1:4" s="7" customFormat="1" ht="17.25" customHeight="1">
      <c r="A83" s="28"/>
      <c r="B83" s="57"/>
      <c r="C83" s="10" t="s">
        <v>1181</v>
      </c>
      <c r="D83" s="11">
        <v>0</v>
      </c>
    </row>
    <row r="84" spans="1:4" s="7" customFormat="1" ht="17.25" customHeight="1">
      <c r="A84" s="28"/>
      <c r="B84" s="57"/>
      <c r="C84" s="10" t="s">
        <v>1415</v>
      </c>
      <c r="D84" s="11">
        <v>0</v>
      </c>
    </row>
    <row r="85" spans="1:4" s="7" customFormat="1" ht="17.25" customHeight="1">
      <c r="A85" s="28"/>
      <c r="B85" s="57"/>
      <c r="C85" s="12" t="s">
        <v>622</v>
      </c>
      <c r="D85" s="11">
        <v>0</v>
      </c>
    </row>
    <row r="86" spans="1:4" s="7" customFormat="1" ht="17.25" customHeight="1">
      <c r="A86" s="74"/>
      <c r="B86" s="56"/>
      <c r="C86" s="10" t="s">
        <v>1337</v>
      </c>
      <c r="D86" s="17">
        <v>0</v>
      </c>
    </row>
    <row r="87" spans="1:4" s="7" customFormat="1" ht="17.25" customHeight="1">
      <c r="A87" s="74"/>
      <c r="B87" s="26"/>
      <c r="C87" s="89" t="s">
        <v>174</v>
      </c>
      <c r="D87" s="19">
        <v>0</v>
      </c>
    </row>
    <row r="88" spans="1:4" s="7" customFormat="1" ht="17.25" customHeight="1">
      <c r="A88" s="74"/>
      <c r="B88" s="26"/>
      <c r="C88" s="89" t="s">
        <v>497</v>
      </c>
      <c r="D88" s="19">
        <v>0</v>
      </c>
    </row>
    <row r="89" spans="1:4" s="7" customFormat="1" ht="17.25" customHeight="1">
      <c r="A89" s="74"/>
      <c r="B89" s="26"/>
      <c r="C89" s="89" t="s">
        <v>51</v>
      </c>
      <c r="D89" s="19">
        <v>0</v>
      </c>
    </row>
    <row r="90" spans="1:4" s="7" customFormat="1" ht="17.25" customHeight="1">
      <c r="A90" s="74"/>
      <c r="B90" s="26"/>
      <c r="C90" s="89" t="s">
        <v>128</v>
      </c>
      <c r="D90" s="19">
        <v>0</v>
      </c>
    </row>
    <row r="91" spans="1:4" s="7" customFormat="1" ht="17.25" customHeight="1">
      <c r="A91" s="74"/>
      <c r="B91" s="26"/>
      <c r="C91" s="89" t="s">
        <v>479</v>
      </c>
      <c r="D91" s="19">
        <v>0</v>
      </c>
    </row>
    <row r="92" spans="1:4" s="7" customFormat="1" ht="17.25" customHeight="1">
      <c r="A92" s="74"/>
      <c r="B92" s="26"/>
      <c r="C92" s="89" t="s">
        <v>874</v>
      </c>
      <c r="D92" s="19">
        <v>0</v>
      </c>
    </row>
    <row r="93" spans="1:4" s="7" customFormat="1" ht="17.25" customHeight="1">
      <c r="A93" s="74"/>
      <c r="B93" s="26"/>
      <c r="C93" s="89" t="s">
        <v>19</v>
      </c>
      <c r="D93" s="19">
        <v>0</v>
      </c>
    </row>
    <row r="94" spans="1:4" s="7" customFormat="1" ht="17.25" customHeight="1">
      <c r="A94" s="74"/>
      <c r="B94" s="26"/>
      <c r="C94" s="89" t="s">
        <v>1181</v>
      </c>
      <c r="D94" s="19">
        <v>0</v>
      </c>
    </row>
    <row r="95" spans="1:4" s="7" customFormat="1" ht="17.25" customHeight="1">
      <c r="A95" s="74"/>
      <c r="B95" s="26"/>
      <c r="C95" s="89" t="s">
        <v>1415</v>
      </c>
      <c r="D95" s="19">
        <v>0</v>
      </c>
    </row>
    <row r="96" spans="1:4" s="7" customFormat="1" ht="17.25" customHeight="1">
      <c r="A96" s="74"/>
      <c r="B96" s="26"/>
      <c r="C96" s="10" t="s">
        <v>743</v>
      </c>
      <c r="D96" s="19">
        <v>0</v>
      </c>
    </row>
    <row r="97" spans="1:4" s="7" customFormat="1" ht="17.25" customHeight="1">
      <c r="A97" s="10"/>
      <c r="B97" s="27"/>
      <c r="C97" s="10" t="s">
        <v>1337</v>
      </c>
      <c r="D97" s="11">
        <v>0</v>
      </c>
    </row>
    <row r="98" spans="1:4" s="7" customFormat="1" ht="17.25" customHeight="1">
      <c r="A98" s="10"/>
      <c r="B98" s="27"/>
      <c r="C98" s="10" t="s">
        <v>174</v>
      </c>
      <c r="D98" s="11">
        <v>0</v>
      </c>
    </row>
    <row r="99" spans="1:4" s="7" customFormat="1" ht="17.25" customHeight="1">
      <c r="A99" s="10"/>
      <c r="B99" s="27"/>
      <c r="C99" s="10" t="s">
        <v>497</v>
      </c>
      <c r="D99" s="11">
        <v>0</v>
      </c>
    </row>
    <row r="100" spans="1:4" s="7" customFormat="1" ht="17.25" customHeight="1">
      <c r="A100" s="10"/>
      <c r="B100" s="27"/>
      <c r="C100" s="10" t="s">
        <v>51</v>
      </c>
      <c r="D100" s="11">
        <v>0</v>
      </c>
    </row>
    <row r="101" spans="1:4" s="7" customFormat="1" ht="17.25" customHeight="1">
      <c r="A101" s="10"/>
      <c r="B101" s="27"/>
      <c r="C101" s="10" t="s">
        <v>128</v>
      </c>
      <c r="D101" s="11">
        <v>0</v>
      </c>
    </row>
    <row r="102" spans="1:4" s="7" customFormat="1" ht="17.25" customHeight="1">
      <c r="A102" s="10"/>
      <c r="B102" s="27"/>
      <c r="C102" s="10" t="s">
        <v>479</v>
      </c>
      <c r="D102" s="11">
        <v>0</v>
      </c>
    </row>
    <row r="103" spans="1:4" s="7" customFormat="1" ht="17.25" customHeight="1">
      <c r="A103" s="10"/>
      <c r="B103" s="27"/>
      <c r="C103" s="10" t="s">
        <v>874</v>
      </c>
      <c r="D103" s="11">
        <v>0</v>
      </c>
    </row>
    <row r="104" spans="1:4" s="7" customFormat="1" ht="17.25" customHeight="1">
      <c r="A104" s="10"/>
      <c r="B104" s="27"/>
      <c r="C104" s="10" t="s">
        <v>19</v>
      </c>
      <c r="D104" s="11">
        <v>0</v>
      </c>
    </row>
    <row r="105" spans="1:4" s="7" customFormat="1" ht="17.25" customHeight="1">
      <c r="A105" s="10"/>
      <c r="B105" s="27"/>
      <c r="C105" s="10" t="s">
        <v>1181</v>
      </c>
      <c r="D105" s="11">
        <v>0</v>
      </c>
    </row>
    <row r="106" spans="1:4" s="7" customFormat="1" ht="17.25" customHeight="1">
      <c r="A106" s="10"/>
      <c r="B106" s="27"/>
      <c r="C106" s="10" t="s">
        <v>1415</v>
      </c>
      <c r="D106" s="11">
        <v>0</v>
      </c>
    </row>
    <row r="107" spans="1:4" s="7" customFormat="1" ht="17.25" customHeight="1">
      <c r="A107" s="10"/>
      <c r="B107" s="27"/>
      <c r="C107" s="12" t="s">
        <v>1475</v>
      </c>
      <c r="D107" s="11">
        <v>0</v>
      </c>
    </row>
    <row r="108" spans="1:4" s="7" customFormat="1" ht="17.25" customHeight="1">
      <c r="A108" s="10"/>
      <c r="B108" s="27"/>
      <c r="C108" s="12" t="s">
        <v>1337</v>
      </c>
      <c r="D108" s="11">
        <v>0</v>
      </c>
    </row>
    <row r="109" spans="1:4" s="7" customFormat="1" ht="17.25" customHeight="1">
      <c r="A109" s="10"/>
      <c r="B109" s="27"/>
      <c r="C109" s="12" t="s">
        <v>1207</v>
      </c>
      <c r="D109" s="11">
        <v>0</v>
      </c>
    </row>
    <row r="110" spans="1:4" s="7" customFormat="1" ht="17.25" customHeight="1">
      <c r="A110" s="10"/>
      <c r="B110" s="27"/>
      <c r="C110" s="12" t="s">
        <v>181</v>
      </c>
      <c r="D110" s="11">
        <v>0</v>
      </c>
    </row>
    <row r="111" spans="1:4" s="7" customFormat="1" ht="17.25" customHeight="1">
      <c r="A111" s="10"/>
      <c r="B111" s="27"/>
      <c r="C111" s="12" t="s">
        <v>1415</v>
      </c>
      <c r="D111" s="11">
        <v>0</v>
      </c>
    </row>
    <row r="112" spans="1:4" s="7" customFormat="1" ht="17.25" customHeight="1">
      <c r="A112" s="10"/>
      <c r="B112" s="27"/>
      <c r="C112" s="12" t="s">
        <v>445</v>
      </c>
      <c r="D112" s="11">
        <v>0</v>
      </c>
    </row>
    <row r="113" spans="1:4" s="7" customFormat="1" ht="17.25" customHeight="1">
      <c r="A113" s="12"/>
      <c r="B113" s="54"/>
      <c r="C113" s="12" t="s">
        <v>1337</v>
      </c>
      <c r="D113" s="14">
        <v>0</v>
      </c>
    </row>
    <row r="114" spans="1:4" s="7" customFormat="1" ht="17.25" customHeight="1">
      <c r="A114" s="12"/>
      <c r="B114" s="54"/>
      <c r="C114" s="12" t="s">
        <v>174</v>
      </c>
      <c r="D114" s="14">
        <v>0</v>
      </c>
    </row>
    <row r="115" spans="1:4" s="7" customFormat="1" ht="17.25" customHeight="1">
      <c r="A115" s="12"/>
      <c r="B115" s="54"/>
      <c r="C115" s="12" t="s">
        <v>497</v>
      </c>
      <c r="D115" s="14">
        <v>0</v>
      </c>
    </row>
    <row r="116" spans="1:4" s="7" customFormat="1" ht="17.25" customHeight="1">
      <c r="A116" s="12"/>
      <c r="B116" s="54"/>
      <c r="C116" s="12" t="s">
        <v>51</v>
      </c>
      <c r="D116" s="14">
        <v>0</v>
      </c>
    </row>
    <row r="117" spans="1:4" s="7" customFormat="1" ht="17.25" customHeight="1">
      <c r="A117" s="12"/>
      <c r="B117" s="54"/>
      <c r="C117" s="12" t="s">
        <v>128</v>
      </c>
      <c r="D117" s="14">
        <v>0</v>
      </c>
    </row>
    <row r="118" spans="1:4" s="7" customFormat="1" ht="17.25" customHeight="1">
      <c r="A118" s="12"/>
      <c r="B118" s="54"/>
      <c r="C118" s="12" t="s">
        <v>479</v>
      </c>
      <c r="D118" s="14">
        <v>0</v>
      </c>
    </row>
    <row r="119" spans="1:4" s="7" customFormat="1" ht="17.25" customHeight="1">
      <c r="A119" s="12"/>
      <c r="B119" s="54"/>
      <c r="C119" s="12" t="s">
        <v>874</v>
      </c>
      <c r="D119" s="14">
        <v>0</v>
      </c>
    </row>
    <row r="120" spans="1:4" s="7" customFormat="1" ht="17.25" customHeight="1">
      <c r="A120" s="12"/>
      <c r="B120" s="54"/>
      <c r="C120" s="12" t="s">
        <v>19</v>
      </c>
      <c r="D120" s="14">
        <v>0</v>
      </c>
    </row>
    <row r="121" spans="1:4" s="7" customFormat="1" ht="17.25" customHeight="1">
      <c r="A121" s="12"/>
      <c r="B121" s="54"/>
      <c r="C121" s="12" t="s">
        <v>1181</v>
      </c>
      <c r="D121" s="14">
        <v>0</v>
      </c>
    </row>
    <row r="122" spans="1:4" s="7" customFormat="1" ht="17.25" customHeight="1">
      <c r="A122" s="12"/>
      <c r="B122" s="54"/>
      <c r="C122" s="12" t="s">
        <v>1415</v>
      </c>
      <c r="D122" s="14">
        <v>0</v>
      </c>
    </row>
    <row r="123" spans="1:4" s="7" customFormat="1" ht="17.25" customHeight="1">
      <c r="A123" s="12"/>
      <c r="B123" s="54"/>
      <c r="C123" s="12"/>
      <c r="D123" s="54"/>
    </row>
    <row r="124" spans="1:4" s="7" customFormat="1" ht="17.25" customHeight="1">
      <c r="A124" s="12"/>
      <c r="B124" s="54"/>
      <c r="C124" s="12"/>
      <c r="D124" s="54"/>
    </row>
    <row r="125" spans="1:4" s="7" customFormat="1" ht="17.25" customHeight="1">
      <c r="A125" s="29" t="s">
        <v>705</v>
      </c>
      <c r="B125" s="11">
        <v>0</v>
      </c>
      <c r="C125" s="29" t="s">
        <v>211</v>
      </c>
      <c r="D125" s="11">
        <v>0</v>
      </c>
    </row>
    <row r="126" s="7" customFormat="1" ht="14.25"/>
  </sheetData>
  <sheetProtection/>
  <mergeCells count="3">
    <mergeCell ref="A1:D1"/>
    <mergeCell ref="A2:D2"/>
    <mergeCell ref="A3:D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80" verticalDpi="180" orientation="landscape" pageOrder="overThenDown" paperSize="12" scale="99" r:id="rId1"/>
  <headerFooter alignWithMargins="0">
    <oddFooter>&amp;C&amp;- &amp;P&amp;-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zoomScalePageLayoutView="0" workbookViewId="0" topLeftCell="A1">
      <selection activeCell="H14" sqref="H14"/>
    </sheetView>
  </sheetViews>
  <sheetFormatPr defaultColWidth="9.125" defaultRowHeight="14.25"/>
  <cols>
    <col min="1" max="1" width="30.375" style="49" customWidth="1"/>
    <col min="2" max="2" width="15.25390625" style="49" customWidth="1"/>
    <col min="3" max="3" width="16.75390625" style="49" customWidth="1"/>
    <col min="4" max="4" width="30.625" style="49" customWidth="1"/>
    <col min="5" max="5" width="18.25390625" style="49" customWidth="1"/>
    <col min="6" max="6" width="18.875" style="49" customWidth="1"/>
  </cols>
  <sheetData>
    <row r="1" spans="1:6" s="7" customFormat="1" ht="33.75" customHeight="1">
      <c r="A1" s="102" t="s">
        <v>608</v>
      </c>
      <c r="B1" s="102"/>
      <c r="C1" s="102"/>
      <c r="D1" s="102"/>
      <c r="E1" s="102"/>
      <c r="F1" s="102"/>
    </row>
    <row r="2" spans="1:6" s="7" customFormat="1" ht="16.5" customHeight="1">
      <c r="A2" s="103" t="s">
        <v>1624</v>
      </c>
      <c r="B2" s="103"/>
      <c r="C2" s="103"/>
      <c r="D2" s="103"/>
      <c r="E2" s="103"/>
      <c r="F2" s="103"/>
    </row>
    <row r="3" spans="1:6" s="7" customFormat="1" ht="16.5" customHeight="1">
      <c r="A3" s="103" t="s">
        <v>277</v>
      </c>
      <c r="B3" s="103"/>
      <c r="C3" s="103"/>
      <c r="D3" s="103"/>
      <c r="E3" s="103"/>
      <c r="F3" s="103"/>
    </row>
    <row r="4" spans="1:6" s="7" customFormat="1" ht="16.5" customHeight="1">
      <c r="A4" s="117" t="s">
        <v>458</v>
      </c>
      <c r="B4" s="123" t="s">
        <v>1308</v>
      </c>
      <c r="C4" s="117" t="s">
        <v>1333</v>
      </c>
      <c r="D4" s="117" t="s">
        <v>458</v>
      </c>
      <c r="E4" s="123" t="s">
        <v>1308</v>
      </c>
      <c r="F4" s="117" t="s">
        <v>873</v>
      </c>
    </row>
    <row r="5" spans="1:6" s="7" customFormat="1" ht="16.5" customHeight="1">
      <c r="A5" s="117"/>
      <c r="B5" s="124"/>
      <c r="C5" s="117"/>
      <c r="D5" s="117"/>
      <c r="E5" s="124"/>
      <c r="F5" s="117"/>
    </row>
    <row r="6" spans="1:6" s="7" customFormat="1" ht="16.5" customHeight="1">
      <c r="A6" s="10" t="s">
        <v>974</v>
      </c>
      <c r="B6" s="11">
        <v>0</v>
      </c>
      <c r="C6" s="11">
        <v>0</v>
      </c>
      <c r="D6" s="10" t="s">
        <v>29</v>
      </c>
      <c r="E6" s="11">
        <v>0</v>
      </c>
      <c r="F6" s="11">
        <v>0</v>
      </c>
    </row>
    <row r="7" spans="1:6" s="7" customFormat="1" ht="16.5" customHeight="1">
      <c r="A7" s="10" t="s">
        <v>389</v>
      </c>
      <c r="B7" s="11">
        <v>52985</v>
      </c>
      <c r="C7" s="11">
        <v>694</v>
      </c>
      <c r="D7" s="10" t="s">
        <v>1110</v>
      </c>
      <c r="E7" s="11">
        <v>51691</v>
      </c>
      <c r="F7" s="11">
        <v>1988</v>
      </c>
    </row>
    <row r="8" spans="1:6" s="7" customFormat="1" ht="16.5" customHeight="1">
      <c r="A8" s="10" t="s">
        <v>1083</v>
      </c>
      <c r="B8" s="11">
        <v>30939</v>
      </c>
      <c r="C8" s="11">
        <v>93247</v>
      </c>
      <c r="D8" s="10" t="s">
        <v>346</v>
      </c>
      <c r="E8" s="11">
        <v>18319</v>
      </c>
      <c r="F8" s="11">
        <v>105867</v>
      </c>
    </row>
    <row r="9" spans="1:6" s="7" customFormat="1" ht="16.5" customHeight="1">
      <c r="A9" s="10" t="s">
        <v>1493</v>
      </c>
      <c r="B9" s="11">
        <v>0</v>
      </c>
      <c r="C9" s="11">
        <v>0</v>
      </c>
      <c r="D9" s="10" t="s">
        <v>791</v>
      </c>
      <c r="E9" s="11">
        <v>0</v>
      </c>
      <c r="F9" s="11">
        <v>0</v>
      </c>
    </row>
    <row r="10" spans="1:6" s="7" customFormat="1" ht="16.5" customHeight="1">
      <c r="A10" s="10" t="s">
        <v>1583</v>
      </c>
      <c r="B10" s="11">
        <v>0</v>
      </c>
      <c r="C10" s="11">
        <v>0</v>
      </c>
      <c r="D10" s="10" t="s">
        <v>706</v>
      </c>
      <c r="E10" s="11">
        <v>0</v>
      </c>
      <c r="F10" s="11">
        <v>0</v>
      </c>
    </row>
    <row r="11" spans="1:6" s="7" customFormat="1" ht="16.5" customHeight="1">
      <c r="A11" s="10" t="s">
        <v>1436</v>
      </c>
      <c r="B11" s="11">
        <v>0</v>
      </c>
      <c r="C11" s="11">
        <v>0</v>
      </c>
      <c r="D11" s="10" t="s">
        <v>737</v>
      </c>
      <c r="E11" s="11">
        <v>0</v>
      </c>
      <c r="F11" s="11">
        <v>0</v>
      </c>
    </row>
    <row r="12" spans="1:6" s="7" customFormat="1" ht="16.5" customHeight="1">
      <c r="A12" s="10" t="s">
        <v>823</v>
      </c>
      <c r="B12" s="11">
        <v>0</v>
      </c>
      <c r="C12" s="11">
        <v>0</v>
      </c>
      <c r="D12" s="10" t="s">
        <v>83</v>
      </c>
      <c r="E12" s="11">
        <v>0</v>
      </c>
      <c r="F12" s="11">
        <v>0</v>
      </c>
    </row>
    <row r="13" spans="1:6" s="7" customFormat="1" ht="16.5" customHeight="1">
      <c r="A13" s="10" t="s">
        <v>889</v>
      </c>
      <c r="B13" s="11">
        <v>0</v>
      </c>
      <c r="C13" s="11">
        <v>0</v>
      </c>
      <c r="D13" s="10" t="s">
        <v>143</v>
      </c>
      <c r="E13" s="11">
        <v>0</v>
      </c>
      <c r="F13" s="11">
        <v>0</v>
      </c>
    </row>
    <row r="14" spans="1:6" s="7" customFormat="1" ht="16.5" customHeight="1">
      <c r="A14" s="29" t="s">
        <v>392</v>
      </c>
      <c r="B14" s="11">
        <v>83924</v>
      </c>
      <c r="C14" s="11">
        <v>93941</v>
      </c>
      <c r="D14" s="29" t="s">
        <v>721</v>
      </c>
      <c r="E14" s="11">
        <v>70010</v>
      </c>
      <c r="F14" s="11">
        <v>107855</v>
      </c>
    </row>
    <row r="15" s="7" customFormat="1" ht="14.25"/>
  </sheetData>
  <sheetProtection/>
  <mergeCells count="9">
    <mergeCell ref="E4:E5"/>
    <mergeCell ref="F4:F5"/>
    <mergeCell ref="D4:D5"/>
    <mergeCell ref="A1:F1"/>
    <mergeCell ref="A2:F2"/>
    <mergeCell ref="A3:F3"/>
    <mergeCell ref="A4:A5"/>
    <mergeCell ref="C4:C5"/>
    <mergeCell ref="B4:B5"/>
  </mergeCells>
  <printOptions/>
  <pageMargins left="1.1811023622047245" right="0.7874015748031497" top="1.968503937007874" bottom="0.3937007874015748" header="0.3937007874015748" footer="0.3937007874015748"/>
  <pageSetup firstPageNumber="0" useFirstPageNumber="1" horizontalDpi="180" verticalDpi="180" orientation="landscape" pageOrder="overThenDown" paperSize="12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showGridLines="0" showZeros="0" tabSelected="1" zoomScalePageLayoutView="0" workbookViewId="0" topLeftCell="A1">
      <selection activeCell="A18" sqref="A18"/>
    </sheetView>
  </sheetViews>
  <sheetFormatPr defaultColWidth="9.125" defaultRowHeight="14.25"/>
  <cols>
    <col min="1" max="1" width="30.125" style="30" customWidth="1"/>
    <col min="2" max="2" width="16.625" style="30" customWidth="1"/>
    <col min="3" max="3" width="30.125" style="30" customWidth="1"/>
    <col min="4" max="4" width="18.00390625" style="30" customWidth="1"/>
  </cols>
  <sheetData>
    <row r="1" spans="1:4" s="7" customFormat="1" ht="33.75" customHeight="1">
      <c r="A1" s="102" t="s">
        <v>1412</v>
      </c>
      <c r="B1" s="102"/>
      <c r="C1" s="102"/>
      <c r="D1" s="102"/>
    </row>
    <row r="2" spans="1:4" s="7" customFormat="1" ht="16.5" customHeight="1">
      <c r="A2" s="103" t="s">
        <v>1459</v>
      </c>
      <c r="B2" s="103"/>
      <c r="C2" s="103"/>
      <c r="D2" s="103"/>
    </row>
    <row r="3" spans="1:4" s="7" customFormat="1" ht="16.5" customHeight="1">
      <c r="A3" s="104" t="s">
        <v>277</v>
      </c>
      <c r="B3" s="104"/>
      <c r="C3" s="104"/>
      <c r="D3" s="104"/>
    </row>
    <row r="4" spans="1:4" s="7" customFormat="1" ht="18.75" customHeight="1">
      <c r="A4" s="9" t="s">
        <v>1023</v>
      </c>
      <c r="B4" s="9" t="s">
        <v>1308</v>
      </c>
      <c r="C4" s="9" t="s">
        <v>1023</v>
      </c>
      <c r="D4" s="9" t="s">
        <v>1308</v>
      </c>
    </row>
    <row r="5" spans="1:4" s="7" customFormat="1" ht="16.5" customHeight="1">
      <c r="A5" s="10" t="s">
        <v>931</v>
      </c>
      <c r="B5" s="11">
        <v>216567</v>
      </c>
      <c r="C5" s="10" t="s">
        <v>616</v>
      </c>
      <c r="D5" s="11">
        <v>46659</v>
      </c>
    </row>
    <row r="6" spans="1:4" s="7" customFormat="1" ht="16.5" customHeight="1">
      <c r="A6" s="10" t="s">
        <v>117</v>
      </c>
      <c r="B6" s="11">
        <v>21886</v>
      </c>
      <c r="C6" s="10" t="s">
        <v>711</v>
      </c>
      <c r="D6" s="11">
        <v>0</v>
      </c>
    </row>
    <row r="7" spans="1:4" s="7" customFormat="1" ht="16.5" customHeight="1">
      <c r="A7" s="10" t="s">
        <v>1442</v>
      </c>
      <c r="B7" s="11">
        <v>3706</v>
      </c>
      <c r="C7" s="10" t="s">
        <v>116</v>
      </c>
      <c r="D7" s="11">
        <v>242</v>
      </c>
    </row>
    <row r="8" spans="1:4" s="7" customFormat="1" ht="16.5" customHeight="1">
      <c r="A8" s="10" t="s">
        <v>32</v>
      </c>
      <c r="B8" s="11">
        <v>63737</v>
      </c>
      <c r="C8" s="10" t="s">
        <v>1145</v>
      </c>
      <c r="D8" s="11">
        <v>16354</v>
      </c>
    </row>
    <row r="9" spans="1:4" s="7" customFormat="1" ht="16.5" customHeight="1">
      <c r="A9" s="10" t="s">
        <v>1190</v>
      </c>
      <c r="B9" s="11">
        <v>11274</v>
      </c>
      <c r="C9" s="10" t="s">
        <v>1568</v>
      </c>
      <c r="D9" s="11">
        <v>87615</v>
      </c>
    </row>
    <row r="10" spans="1:4" s="7" customFormat="1" ht="16.5" customHeight="1">
      <c r="A10" s="10" t="s">
        <v>559</v>
      </c>
      <c r="B10" s="11">
        <v>0</v>
      </c>
      <c r="C10" s="10" t="s">
        <v>698</v>
      </c>
      <c r="D10" s="11">
        <v>4394</v>
      </c>
    </row>
    <row r="11" spans="1:4" s="7" customFormat="1" ht="16.5" customHeight="1">
      <c r="A11" s="10" t="s">
        <v>1061</v>
      </c>
      <c r="B11" s="11">
        <v>8507</v>
      </c>
      <c r="C11" s="10" t="s">
        <v>297</v>
      </c>
      <c r="D11" s="11">
        <v>7266</v>
      </c>
    </row>
    <row r="12" spans="1:4" s="7" customFormat="1" ht="16.5" customHeight="1">
      <c r="A12" s="10" t="s">
        <v>965</v>
      </c>
      <c r="B12" s="11">
        <v>437</v>
      </c>
      <c r="C12" s="10" t="s">
        <v>1261</v>
      </c>
      <c r="D12" s="11">
        <v>49834</v>
      </c>
    </row>
    <row r="13" spans="1:4" s="7" customFormat="1" ht="16.5" customHeight="1">
      <c r="A13" s="10" t="s">
        <v>1152</v>
      </c>
      <c r="B13" s="11">
        <v>9610</v>
      </c>
      <c r="C13" s="10" t="s">
        <v>1411</v>
      </c>
      <c r="D13" s="11">
        <v>39690</v>
      </c>
    </row>
    <row r="14" spans="1:4" s="7" customFormat="1" ht="16.5" customHeight="1">
      <c r="A14" s="10" t="s">
        <v>587</v>
      </c>
      <c r="B14" s="11">
        <v>4954</v>
      </c>
      <c r="C14" s="10" t="s">
        <v>1458</v>
      </c>
      <c r="D14" s="11">
        <v>2646</v>
      </c>
    </row>
    <row r="15" spans="1:4" s="7" customFormat="1" ht="16.5" customHeight="1">
      <c r="A15" s="10" t="s">
        <v>1356</v>
      </c>
      <c r="B15" s="11">
        <v>2245</v>
      </c>
      <c r="C15" s="10" t="s">
        <v>1065</v>
      </c>
      <c r="D15" s="11">
        <v>14820</v>
      </c>
    </row>
    <row r="16" spans="1:4" s="7" customFormat="1" ht="16.5" customHeight="1">
      <c r="A16" s="10" t="s">
        <v>1532</v>
      </c>
      <c r="B16" s="11">
        <v>25584</v>
      </c>
      <c r="C16" s="10" t="s">
        <v>777</v>
      </c>
      <c r="D16" s="11">
        <v>44552</v>
      </c>
    </row>
    <row r="17" spans="1:4" s="7" customFormat="1" ht="16.5" customHeight="1">
      <c r="A17" s="10" t="s">
        <v>290</v>
      </c>
      <c r="B17" s="11">
        <v>25961</v>
      </c>
      <c r="C17" s="10" t="s">
        <v>537</v>
      </c>
      <c r="D17" s="11">
        <v>9873</v>
      </c>
    </row>
    <row r="18" spans="1:4" s="7" customFormat="1" ht="16.5" customHeight="1">
      <c r="A18" s="10" t="s">
        <v>920</v>
      </c>
      <c r="B18" s="11">
        <v>1926</v>
      </c>
      <c r="C18" s="10" t="s">
        <v>1134</v>
      </c>
      <c r="D18" s="11">
        <v>906</v>
      </c>
    </row>
    <row r="19" spans="1:4" s="7" customFormat="1" ht="16.5" customHeight="1">
      <c r="A19" s="10" t="s">
        <v>866</v>
      </c>
      <c r="B19" s="11">
        <v>28676</v>
      </c>
      <c r="C19" s="12" t="s">
        <v>1124</v>
      </c>
      <c r="D19" s="11">
        <v>1077</v>
      </c>
    </row>
    <row r="20" spans="1:4" s="7" customFormat="1" ht="16.5" customHeight="1">
      <c r="A20" s="10" t="s">
        <v>253</v>
      </c>
      <c r="B20" s="13">
        <v>11770</v>
      </c>
      <c r="C20" s="12" t="s">
        <v>331</v>
      </c>
      <c r="D20" s="14">
        <v>0</v>
      </c>
    </row>
    <row r="21" spans="1:4" s="7" customFormat="1" ht="16.5" customHeight="1">
      <c r="A21" s="10" t="s">
        <v>78</v>
      </c>
      <c r="B21" s="15">
        <v>0</v>
      </c>
      <c r="C21" s="16" t="s">
        <v>776</v>
      </c>
      <c r="D21" s="17">
        <v>1294</v>
      </c>
    </row>
    <row r="22" spans="1:4" s="7" customFormat="1" ht="16.5" customHeight="1">
      <c r="A22" s="16" t="s">
        <v>99</v>
      </c>
      <c r="B22" s="17">
        <v>0</v>
      </c>
      <c r="C22" s="18" t="s">
        <v>1028</v>
      </c>
      <c r="D22" s="20">
        <v>4774</v>
      </c>
    </row>
    <row r="23" spans="1:4" s="7" customFormat="1" ht="16.5" customHeight="1">
      <c r="A23" s="10" t="s">
        <v>238</v>
      </c>
      <c r="B23" s="21">
        <v>53000</v>
      </c>
      <c r="C23" s="22" t="s">
        <v>905</v>
      </c>
      <c r="D23" s="11">
        <v>311</v>
      </c>
    </row>
    <row r="24" spans="1:4" s="7" customFormat="1" ht="16.5" customHeight="1">
      <c r="A24" s="16" t="s">
        <v>1079</v>
      </c>
      <c r="B24" s="17">
        <v>10035</v>
      </c>
      <c r="C24" s="10" t="s">
        <v>1596</v>
      </c>
      <c r="D24" s="11">
        <v>535</v>
      </c>
    </row>
    <row r="25" spans="1:4" s="7" customFormat="1" ht="16.5" customHeight="1">
      <c r="A25" s="10" t="s">
        <v>657</v>
      </c>
      <c r="B25" s="19">
        <v>11505</v>
      </c>
      <c r="C25" s="12" t="s">
        <v>1509</v>
      </c>
      <c r="D25" s="17">
        <v>0</v>
      </c>
    </row>
    <row r="26" spans="1:4" s="7" customFormat="1" ht="16.5" customHeight="1">
      <c r="A26" s="10" t="s">
        <v>904</v>
      </c>
      <c r="B26" s="13">
        <v>7342</v>
      </c>
      <c r="C26" s="10" t="s">
        <v>212</v>
      </c>
      <c r="D26" s="23">
        <v>64</v>
      </c>
    </row>
    <row r="27" spans="1:4" s="7" customFormat="1" ht="16.5" customHeight="1">
      <c r="A27" s="10" t="s">
        <v>1307</v>
      </c>
      <c r="B27" s="11">
        <v>0</v>
      </c>
      <c r="C27" s="24" t="s">
        <v>896</v>
      </c>
      <c r="D27" s="11">
        <v>651</v>
      </c>
    </row>
    <row r="28" spans="1:4" s="7" customFormat="1" ht="16.5" customHeight="1">
      <c r="A28" s="10" t="s">
        <v>937</v>
      </c>
      <c r="B28" s="11">
        <v>24118</v>
      </c>
      <c r="C28" s="16" t="s">
        <v>1019</v>
      </c>
      <c r="D28" s="11">
        <v>0</v>
      </c>
    </row>
    <row r="29" spans="1:4" s="7" customFormat="1" ht="16.5" customHeight="1">
      <c r="A29" s="10" t="s">
        <v>137</v>
      </c>
      <c r="B29" s="11">
        <v>0</v>
      </c>
      <c r="C29" s="25"/>
      <c r="D29" s="26"/>
    </row>
    <row r="30" spans="1:4" s="7" customFormat="1" ht="17.25" customHeight="1">
      <c r="A30" s="10"/>
      <c r="B30" s="27"/>
      <c r="C30" s="28"/>
      <c r="D30" s="26"/>
    </row>
    <row r="31" spans="1:4" s="7" customFormat="1" ht="17.25" customHeight="1">
      <c r="A31" s="10"/>
      <c r="B31" s="27"/>
      <c r="C31" s="28"/>
      <c r="D31" s="27"/>
    </row>
    <row r="32" spans="1:4" s="7" customFormat="1" ht="17.25" customHeight="1">
      <c r="A32" s="10"/>
      <c r="B32" s="27"/>
      <c r="C32" s="28"/>
      <c r="D32" s="27"/>
    </row>
    <row r="33" spans="1:4" s="7" customFormat="1" ht="16.5" customHeight="1">
      <c r="A33" s="10"/>
      <c r="B33" s="27"/>
      <c r="C33" s="28"/>
      <c r="D33" s="27"/>
    </row>
    <row r="34" spans="1:4" s="7" customFormat="1" ht="16.5" customHeight="1">
      <c r="A34" s="10"/>
      <c r="B34" s="27"/>
      <c r="C34" s="28"/>
      <c r="D34" s="27"/>
    </row>
    <row r="35" spans="1:4" s="7" customFormat="1" ht="16.5" customHeight="1">
      <c r="A35" s="10"/>
      <c r="B35" s="27"/>
      <c r="C35" s="28"/>
      <c r="D35" s="27"/>
    </row>
    <row r="36" spans="1:4" s="7" customFormat="1" ht="16.5" customHeight="1">
      <c r="A36" s="10"/>
      <c r="B36" s="27"/>
      <c r="C36" s="28"/>
      <c r="D36" s="27"/>
    </row>
    <row r="37" spans="1:4" s="7" customFormat="1" ht="17.25" customHeight="1">
      <c r="A37" s="10"/>
      <c r="B37" s="27"/>
      <c r="C37" s="28"/>
      <c r="D37" s="27"/>
    </row>
    <row r="38" spans="1:4" s="7" customFormat="1" ht="17.25" customHeight="1">
      <c r="A38" s="10"/>
      <c r="B38" s="27"/>
      <c r="C38" s="28"/>
      <c r="D38" s="27"/>
    </row>
    <row r="39" spans="1:4" s="7" customFormat="1" ht="17.25" customHeight="1">
      <c r="A39" s="10"/>
      <c r="B39" s="27"/>
      <c r="C39" s="28"/>
      <c r="D39" s="27"/>
    </row>
    <row r="40" spans="1:4" s="7" customFormat="1" ht="16.5" customHeight="1">
      <c r="A40" s="29" t="s">
        <v>705</v>
      </c>
      <c r="B40" s="11">
        <v>269567</v>
      </c>
      <c r="C40" s="29" t="s">
        <v>211</v>
      </c>
      <c r="D40" s="11">
        <v>333557</v>
      </c>
    </row>
    <row r="41" s="7" customFormat="1" ht="14.25"/>
  </sheetData>
  <sheetProtection/>
  <mergeCells count="3">
    <mergeCell ref="A1:D1"/>
    <mergeCell ref="A2:D2"/>
    <mergeCell ref="A3:D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80" verticalDpi="180" orientation="landscape" pageOrder="overThenDown" paperSize="12" r:id="rId1"/>
  <headerFooter alignWithMargins="0">
    <oddFooter>&amp;C&amp;- &amp;P&amp;-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showGridLines="0" showZeros="0" zoomScalePageLayoutView="0" workbookViewId="0" topLeftCell="A1">
      <selection activeCell="A1" sqref="A1:E1"/>
    </sheetView>
  </sheetViews>
  <sheetFormatPr defaultColWidth="9.125" defaultRowHeight="14.25"/>
  <cols>
    <col min="1" max="1" width="42.50390625" style="30" customWidth="1"/>
    <col min="2" max="2" width="21.125" style="30" customWidth="1"/>
    <col min="3" max="3" width="42.50390625" style="30" customWidth="1"/>
    <col min="4" max="4" width="20.00390625" style="30" customWidth="1"/>
    <col min="5" max="8" width="0" style="30" hidden="1" customWidth="1"/>
  </cols>
  <sheetData>
    <row r="1" spans="1:8" s="7" customFormat="1" ht="33.75" customHeight="1">
      <c r="A1" s="105" t="s">
        <v>2111</v>
      </c>
      <c r="B1" s="102"/>
      <c r="C1" s="102"/>
      <c r="D1" s="102"/>
      <c r="E1" s="102"/>
      <c r="F1" s="31"/>
      <c r="G1" s="31"/>
      <c r="H1" s="31"/>
    </row>
    <row r="2" spans="1:8" s="7" customFormat="1" ht="16.5" customHeight="1">
      <c r="A2" s="103" t="s">
        <v>1459</v>
      </c>
      <c r="B2" s="103"/>
      <c r="C2" s="103"/>
      <c r="D2" s="103"/>
      <c r="E2" s="103"/>
      <c r="F2" s="31"/>
      <c r="G2" s="31"/>
      <c r="H2" s="31"/>
    </row>
    <row r="3" spans="1:8" s="7" customFormat="1" ht="16.5" customHeight="1">
      <c r="A3" s="103" t="s">
        <v>277</v>
      </c>
      <c r="B3" s="103"/>
      <c r="C3" s="103"/>
      <c r="D3" s="103"/>
      <c r="E3" s="103"/>
      <c r="F3" s="31"/>
      <c r="G3" s="31"/>
      <c r="H3" s="31"/>
    </row>
    <row r="4" spans="1:8" s="7" customFormat="1" ht="17.25" customHeight="1">
      <c r="A4" s="29" t="s">
        <v>1023</v>
      </c>
      <c r="B4" s="29" t="s">
        <v>1308</v>
      </c>
      <c r="C4" s="29" t="s">
        <v>1023</v>
      </c>
      <c r="D4" s="29" t="s">
        <v>1308</v>
      </c>
      <c r="E4" s="28"/>
      <c r="F4" s="10" t="s">
        <v>1296</v>
      </c>
      <c r="G4" s="10" t="s">
        <v>0</v>
      </c>
      <c r="H4" s="10" t="s">
        <v>1184</v>
      </c>
    </row>
    <row r="5" spans="1:8" s="7" customFormat="1" ht="17.25" customHeight="1">
      <c r="A5" s="29" t="s">
        <v>705</v>
      </c>
      <c r="B5" s="11">
        <v>269567</v>
      </c>
      <c r="C5" s="29" t="s">
        <v>211</v>
      </c>
      <c r="D5" s="11">
        <v>333557</v>
      </c>
      <c r="E5" s="32" t="s">
        <v>873</v>
      </c>
      <c r="F5" s="11">
        <v>0</v>
      </c>
      <c r="G5" s="11">
        <v>0</v>
      </c>
      <c r="H5" s="11">
        <v>2774</v>
      </c>
    </row>
    <row r="6" spans="1:8" s="7" customFormat="1" ht="17.25" customHeight="1">
      <c r="A6" s="32" t="s">
        <v>581</v>
      </c>
      <c r="B6" s="11">
        <v>103385</v>
      </c>
      <c r="C6" s="32" t="s">
        <v>834</v>
      </c>
      <c r="D6" s="11">
        <v>48466</v>
      </c>
      <c r="E6" s="32" t="s">
        <v>736</v>
      </c>
      <c r="F6" s="11">
        <v>0</v>
      </c>
      <c r="G6" s="11">
        <v>0</v>
      </c>
      <c r="H6" s="11">
        <v>243911</v>
      </c>
    </row>
    <row r="7" spans="1:8" s="7" customFormat="1" ht="17.25" customHeight="1">
      <c r="A7" s="10" t="s">
        <v>1060</v>
      </c>
      <c r="B7" s="11">
        <v>8928</v>
      </c>
      <c r="C7" s="32" t="s">
        <v>1541</v>
      </c>
      <c r="D7" s="11">
        <f>SUM(D8:D10)</f>
        <v>44400</v>
      </c>
      <c r="E7" s="32" t="s">
        <v>127</v>
      </c>
      <c r="F7" s="11">
        <v>0</v>
      </c>
      <c r="G7" s="11">
        <v>0</v>
      </c>
      <c r="H7" s="11">
        <v>2690</v>
      </c>
    </row>
    <row r="8" spans="1:8" s="7" customFormat="1" ht="17.25" customHeight="1">
      <c r="A8" s="10" t="s">
        <v>689</v>
      </c>
      <c r="B8" s="11">
        <v>6597</v>
      </c>
      <c r="C8" s="10" t="s">
        <v>1115</v>
      </c>
      <c r="D8" s="11">
        <v>41609</v>
      </c>
      <c r="E8" s="32" t="s">
        <v>506</v>
      </c>
      <c r="F8" s="11">
        <v>0</v>
      </c>
      <c r="G8" s="11">
        <v>0</v>
      </c>
      <c r="H8" s="11">
        <v>84</v>
      </c>
    </row>
    <row r="9" spans="1:8" s="7" customFormat="1" ht="17.25" customHeight="1">
      <c r="A9" s="10" t="s">
        <v>943</v>
      </c>
      <c r="B9" s="11">
        <v>1426</v>
      </c>
      <c r="C9" s="32" t="s">
        <v>345</v>
      </c>
      <c r="D9" s="11">
        <v>2791</v>
      </c>
      <c r="E9" s="33"/>
      <c r="F9" s="33"/>
      <c r="G9" s="33"/>
      <c r="H9" s="34"/>
    </row>
    <row r="10" spans="1:8" s="7" customFormat="1" ht="17.25" customHeight="1">
      <c r="A10" s="10" t="s">
        <v>656</v>
      </c>
      <c r="B10" s="11">
        <v>400</v>
      </c>
      <c r="C10" s="32" t="s">
        <v>1410</v>
      </c>
      <c r="D10" s="11">
        <v>0</v>
      </c>
      <c r="E10" s="35"/>
      <c r="F10" s="36"/>
      <c r="G10" s="36"/>
      <c r="H10" s="35"/>
    </row>
    <row r="11" spans="1:8" s="7" customFormat="1" ht="17.25" customHeight="1">
      <c r="A11" s="10" t="s">
        <v>1595</v>
      </c>
      <c r="B11" s="11">
        <v>505</v>
      </c>
      <c r="C11" s="32" t="s">
        <v>1160</v>
      </c>
      <c r="D11" s="11">
        <v>4066</v>
      </c>
      <c r="E11" s="35"/>
      <c r="F11" s="33"/>
      <c r="G11" s="33"/>
      <c r="H11" s="35"/>
    </row>
    <row r="12" spans="1:8" s="7" customFormat="1" ht="17.25" customHeight="1">
      <c r="A12" s="10" t="s">
        <v>865</v>
      </c>
      <c r="B12" s="11">
        <v>51558</v>
      </c>
      <c r="C12" s="32" t="s">
        <v>1344</v>
      </c>
      <c r="D12" s="11">
        <v>4066</v>
      </c>
      <c r="E12" s="35"/>
      <c r="F12" s="35"/>
      <c r="G12" s="35"/>
      <c r="H12" s="35"/>
    </row>
    <row r="13" spans="1:8" s="7" customFormat="1" ht="17.25" customHeight="1">
      <c r="A13" s="10" t="s">
        <v>1078</v>
      </c>
      <c r="B13" s="11">
        <v>0</v>
      </c>
      <c r="C13" s="32" t="s">
        <v>136</v>
      </c>
      <c r="D13" s="11">
        <v>0</v>
      </c>
      <c r="E13" s="35"/>
      <c r="F13" s="35"/>
      <c r="G13" s="35"/>
      <c r="H13" s="35"/>
    </row>
    <row r="14" spans="1:8" s="7" customFormat="1" ht="17.25" customHeight="1">
      <c r="A14" s="10" t="s">
        <v>697</v>
      </c>
      <c r="B14" s="11">
        <v>0</v>
      </c>
      <c r="C14" s="10"/>
      <c r="D14" s="27"/>
      <c r="E14" s="35"/>
      <c r="F14" s="35"/>
      <c r="G14" s="35"/>
      <c r="H14" s="35"/>
    </row>
    <row r="15" spans="1:8" s="7" customFormat="1" ht="17.25" customHeight="1">
      <c r="A15" s="10" t="s">
        <v>1306</v>
      </c>
      <c r="B15" s="11">
        <v>700</v>
      </c>
      <c r="C15" s="32"/>
      <c r="D15" s="27"/>
      <c r="E15" s="35"/>
      <c r="F15" s="35"/>
      <c r="G15" s="35"/>
      <c r="H15" s="35"/>
    </row>
    <row r="16" spans="1:8" s="7" customFormat="1" ht="17.25" customHeight="1">
      <c r="A16" s="10" t="s">
        <v>412</v>
      </c>
      <c r="B16" s="11">
        <v>644</v>
      </c>
      <c r="C16" s="32"/>
      <c r="D16" s="27"/>
      <c r="E16" s="35"/>
      <c r="F16" s="35"/>
      <c r="G16" s="35"/>
      <c r="H16" s="35"/>
    </row>
    <row r="17" spans="1:8" s="7" customFormat="1" ht="17.25" customHeight="1">
      <c r="A17" s="10" t="s">
        <v>979</v>
      </c>
      <c r="B17" s="11">
        <v>2241</v>
      </c>
      <c r="C17" s="32"/>
      <c r="D17" s="27"/>
      <c r="E17" s="35"/>
      <c r="F17" s="35"/>
      <c r="G17" s="35"/>
      <c r="H17" s="35"/>
    </row>
    <row r="18" spans="1:8" s="7" customFormat="1" ht="17.25" customHeight="1">
      <c r="A18" s="32" t="s">
        <v>512</v>
      </c>
      <c r="B18" s="11">
        <v>0</v>
      </c>
      <c r="C18" s="32"/>
      <c r="D18" s="27"/>
      <c r="E18" s="35"/>
      <c r="F18" s="35"/>
      <c r="G18" s="35"/>
      <c r="H18" s="35"/>
    </row>
    <row r="19" spans="1:8" s="7" customFormat="1" ht="17.25" customHeight="1">
      <c r="A19" s="10" t="s">
        <v>888</v>
      </c>
      <c r="B19" s="11">
        <v>0</v>
      </c>
      <c r="C19" s="10"/>
      <c r="D19" s="27"/>
      <c r="E19" s="35"/>
      <c r="F19" s="35"/>
      <c r="G19" s="35"/>
      <c r="H19" s="35"/>
    </row>
    <row r="20" spans="1:8" s="7" customFormat="1" ht="17.25" customHeight="1">
      <c r="A20" s="10" t="s">
        <v>1159</v>
      </c>
      <c r="B20" s="11">
        <v>109</v>
      </c>
      <c r="C20" s="10"/>
      <c r="D20" s="27"/>
      <c r="E20" s="35"/>
      <c r="F20" s="35"/>
      <c r="G20" s="35"/>
      <c r="H20" s="35"/>
    </row>
    <row r="21" spans="1:8" s="7" customFormat="1" ht="17.25" customHeight="1">
      <c r="A21" s="10" t="s">
        <v>872</v>
      </c>
      <c r="B21" s="11">
        <v>0</v>
      </c>
      <c r="C21" s="32"/>
      <c r="D21" s="27"/>
      <c r="E21" s="35"/>
      <c r="F21" s="35"/>
      <c r="G21" s="35"/>
      <c r="H21" s="35"/>
    </row>
    <row r="22" spans="1:8" s="7" customFormat="1" ht="17.25" customHeight="1">
      <c r="A22" s="10" t="s">
        <v>405</v>
      </c>
      <c r="B22" s="11">
        <v>2082</v>
      </c>
      <c r="C22" s="32"/>
      <c r="D22" s="27"/>
      <c r="E22" s="35"/>
      <c r="F22" s="35"/>
      <c r="G22" s="35"/>
      <c r="H22" s="35"/>
    </row>
    <row r="23" spans="1:8" s="7" customFormat="1" ht="17.25" customHeight="1">
      <c r="A23" s="10" t="s">
        <v>1138</v>
      </c>
      <c r="B23" s="11">
        <v>5988</v>
      </c>
      <c r="C23" s="32"/>
      <c r="D23" s="27"/>
      <c r="E23" s="35"/>
      <c r="F23" s="35"/>
      <c r="G23" s="35"/>
      <c r="H23" s="35"/>
    </row>
    <row r="24" spans="1:8" s="7" customFormat="1" ht="17.25" customHeight="1">
      <c r="A24" s="10" t="s">
        <v>430</v>
      </c>
      <c r="B24" s="11">
        <v>16113</v>
      </c>
      <c r="C24" s="32"/>
      <c r="D24" s="27"/>
      <c r="E24" s="35"/>
      <c r="F24" s="35"/>
      <c r="G24" s="35"/>
      <c r="H24" s="35"/>
    </row>
    <row r="25" spans="1:8" s="7" customFormat="1" ht="17.25" customHeight="1">
      <c r="A25" s="10" t="s">
        <v>505</v>
      </c>
      <c r="B25" s="11">
        <v>9412</v>
      </c>
      <c r="C25" s="32"/>
      <c r="D25" s="27"/>
      <c r="E25" s="35"/>
      <c r="F25" s="35"/>
      <c r="G25" s="35"/>
      <c r="H25" s="35"/>
    </row>
    <row r="26" spans="1:8" s="7" customFormat="1" ht="17.25" customHeight="1">
      <c r="A26" s="10" t="s">
        <v>89</v>
      </c>
      <c r="B26" s="11">
        <v>1430</v>
      </c>
      <c r="C26" s="32"/>
      <c r="D26" s="27"/>
      <c r="E26" s="35"/>
      <c r="F26" s="35"/>
      <c r="G26" s="35"/>
      <c r="H26" s="35"/>
    </row>
    <row r="27" spans="1:8" s="7" customFormat="1" ht="17.25" customHeight="1">
      <c r="A27" s="12" t="s">
        <v>45</v>
      </c>
      <c r="B27" s="14">
        <v>1514</v>
      </c>
      <c r="C27" s="32"/>
      <c r="D27" s="27"/>
      <c r="E27" s="35"/>
      <c r="F27" s="35"/>
      <c r="G27" s="35"/>
      <c r="H27" s="35"/>
    </row>
    <row r="28" spans="1:8" s="7" customFormat="1" ht="17.25" customHeight="1">
      <c r="A28" s="10" t="s">
        <v>1012</v>
      </c>
      <c r="B28" s="17">
        <v>0</v>
      </c>
      <c r="C28" s="37"/>
      <c r="D28" s="27"/>
      <c r="E28" s="35"/>
      <c r="F28" s="35"/>
      <c r="G28" s="35"/>
      <c r="H28" s="35"/>
    </row>
    <row r="29" spans="1:8" s="7" customFormat="1" ht="17.25" customHeight="1">
      <c r="A29" s="18" t="s">
        <v>953</v>
      </c>
      <c r="B29" s="20">
        <v>5714</v>
      </c>
      <c r="C29" s="37"/>
      <c r="D29" s="27"/>
      <c r="E29" s="35"/>
      <c r="F29" s="35"/>
      <c r="G29" s="35"/>
      <c r="H29" s="35"/>
    </row>
    <row r="30" spans="1:8" s="7" customFormat="1" ht="17.25" customHeight="1">
      <c r="A30" s="18" t="s">
        <v>1472</v>
      </c>
      <c r="B30" s="19">
        <v>5611</v>
      </c>
      <c r="C30" s="32"/>
      <c r="D30" s="27"/>
      <c r="E30" s="35"/>
      <c r="F30" s="35"/>
      <c r="G30" s="35"/>
      <c r="H30" s="35"/>
    </row>
    <row r="31" spans="1:8" s="7" customFormat="1" ht="17.25" customHeight="1">
      <c r="A31" s="10" t="s">
        <v>464</v>
      </c>
      <c r="B31" s="11">
        <v>42899</v>
      </c>
      <c r="C31" s="32"/>
      <c r="D31" s="27"/>
      <c r="E31" s="35"/>
      <c r="F31" s="35"/>
      <c r="G31" s="35"/>
      <c r="H31" s="35"/>
    </row>
    <row r="32" spans="1:8" s="7" customFormat="1" ht="17.25" customHeight="1">
      <c r="A32" s="12" t="s">
        <v>911</v>
      </c>
      <c r="B32" s="14">
        <v>0</v>
      </c>
      <c r="C32" s="22"/>
      <c r="D32" s="27"/>
      <c r="E32" s="35"/>
      <c r="F32" s="35"/>
      <c r="G32" s="35"/>
      <c r="H32" s="35"/>
    </row>
    <row r="33" spans="1:8" s="7" customFormat="1" ht="17.25" customHeight="1">
      <c r="A33" s="10" t="s">
        <v>1114</v>
      </c>
      <c r="B33" s="17">
        <v>0</v>
      </c>
      <c r="C33" s="22" t="s">
        <v>794</v>
      </c>
      <c r="D33" s="11">
        <v>0</v>
      </c>
      <c r="E33" s="35"/>
      <c r="F33" s="38"/>
      <c r="G33" s="35"/>
      <c r="H33" s="35"/>
    </row>
    <row r="34" spans="1:8" s="7" customFormat="1" ht="17.25" customHeight="1">
      <c r="A34" s="18" t="s">
        <v>74</v>
      </c>
      <c r="B34" s="19">
        <v>120500</v>
      </c>
      <c r="C34" s="10" t="s">
        <v>952</v>
      </c>
      <c r="D34" s="11">
        <v>119000</v>
      </c>
      <c r="E34" s="39"/>
      <c r="F34" s="11">
        <v>0</v>
      </c>
      <c r="G34" s="40"/>
      <c r="H34" s="35"/>
    </row>
    <row r="35" spans="1:8" s="7" customFormat="1" ht="17.25" customHeight="1">
      <c r="A35" s="10"/>
      <c r="B35" s="27"/>
      <c r="C35" s="32" t="s">
        <v>973</v>
      </c>
      <c r="D35" s="11">
        <v>0</v>
      </c>
      <c r="E35" s="41"/>
      <c r="F35" s="19">
        <v>120500</v>
      </c>
      <c r="G35" s="35"/>
      <c r="H35" s="35"/>
    </row>
    <row r="36" spans="1:8" s="7" customFormat="1" ht="17.25" customHeight="1">
      <c r="A36" s="10"/>
      <c r="B36" s="27"/>
      <c r="C36" s="32" t="s">
        <v>373</v>
      </c>
      <c r="D36" s="11">
        <v>0</v>
      </c>
      <c r="E36" s="35"/>
      <c r="F36" s="42"/>
      <c r="G36" s="35"/>
      <c r="H36" s="35"/>
    </row>
    <row r="37" spans="1:8" s="7" customFormat="1" ht="17.25" customHeight="1">
      <c r="A37" s="10" t="s">
        <v>126</v>
      </c>
      <c r="B37" s="11">
        <v>0</v>
      </c>
      <c r="C37" s="32" t="s">
        <v>1289</v>
      </c>
      <c r="D37" s="11">
        <v>0</v>
      </c>
      <c r="E37" s="35"/>
      <c r="F37" s="35"/>
      <c r="G37" s="35"/>
      <c r="H37" s="35"/>
    </row>
    <row r="38" spans="1:8" s="7" customFormat="1" ht="17.25" customHeight="1">
      <c r="A38" s="10" t="s">
        <v>951</v>
      </c>
      <c r="B38" s="11">
        <v>0</v>
      </c>
      <c r="C38" s="32"/>
      <c r="D38" s="27"/>
      <c r="E38" s="35"/>
      <c r="F38" s="35"/>
      <c r="G38" s="35"/>
      <c r="H38" s="35"/>
    </row>
    <row r="39" spans="1:8" s="7" customFormat="1" ht="17.25" customHeight="1">
      <c r="A39" s="10" t="s">
        <v>558</v>
      </c>
      <c r="B39" s="11">
        <v>0</v>
      </c>
      <c r="C39" s="25"/>
      <c r="D39" s="27"/>
      <c r="E39" s="35"/>
      <c r="F39" s="35"/>
      <c r="G39" s="35"/>
      <c r="H39" s="35"/>
    </row>
    <row r="40" spans="1:8" s="7" customFormat="1" ht="17.25" customHeight="1">
      <c r="A40" s="10" t="s">
        <v>1333</v>
      </c>
      <c r="B40" s="11">
        <v>4082</v>
      </c>
      <c r="C40" s="32"/>
      <c r="D40" s="27"/>
      <c r="E40" s="35"/>
      <c r="F40" s="35"/>
      <c r="G40" s="35"/>
      <c r="H40" s="35"/>
    </row>
    <row r="41" spans="1:8" s="7" customFormat="1" ht="17.25" customHeight="1">
      <c r="A41" s="10" t="s">
        <v>1468</v>
      </c>
      <c r="B41" s="11">
        <v>0</v>
      </c>
      <c r="C41" s="32" t="s">
        <v>696</v>
      </c>
      <c r="D41" s="11">
        <v>308</v>
      </c>
      <c r="E41" s="35"/>
      <c r="F41" s="35"/>
      <c r="G41" s="35"/>
      <c r="H41" s="35"/>
    </row>
    <row r="42" spans="1:8" s="7" customFormat="1" ht="17.25" customHeight="1">
      <c r="A42" s="10" t="s">
        <v>1355</v>
      </c>
      <c r="B42" s="11">
        <v>6487</v>
      </c>
      <c r="C42" s="32" t="s">
        <v>675</v>
      </c>
      <c r="D42" s="11">
        <v>0</v>
      </c>
      <c r="E42" s="35"/>
      <c r="F42" s="35"/>
      <c r="G42" s="35"/>
      <c r="H42" s="35"/>
    </row>
    <row r="43" spans="1:8" s="7" customFormat="1" ht="17.25" customHeight="1">
      <c r="A43" s="10" t="s">
        <v>367</v>
      </c>
      <c r="B43" s="11">
        <v>5689</v>
      </c>
      <c r="C43" s="32" t="s">
        <v>337</v>
      </c>
      <c r="D43" s="14">
        <v>2690</v>
      </c>
      <c r="E43" s="35"/>
      <c r="F43" s="35"/>
      <c r="G43" s="35"/>
      <c r="H43" s="35"/>
    </row>
    <row r="44" spans="1:8" s="7" customFormat="1" ht="17.25" customHeight="1">
      <c r="A44" s="10" t="s">
        <v>520</v>
      </c>
      <c r="B44" s="11">
        <v>0</v>
      </c>
      <c r="C44" s="43" t="s">
        <v>135</v>
      </c>
      <c r="D44" s="11">
        <f>IF(F6&lt;&gt;0,F5,IF(G6&lt;&gt;0,G5,IF(H6&lt;&gt;0,H5,0)))</f>
        <v>2774</v>
      </c>
      <c r="E44" s="40"/>
      <c r="F44" s="35"/>
      <c r="G44" s="35"/>
      <c r="H44" s="35"/>
    </row>
    <row r="45" spans="1:8" s="7" customFormat="1" ht="16.5" customHeight="1">
      <c r="A45" s="12" t="s">
        <v>50</v>
      </c>
      <c r="B45" s="11">
        <v>798</v>
      </c>
      <c r="C45" s="43" t="s">
        <v>37</v>
      </c>
      <c r="D45" s="11">
        <v>2690</v>
      </c>
      <c r="E45" s="40"/>
      <c r="F45" s="35"/>
      <c r="G45" s="35"/>
      <c r="H45" s="35"/>
    </row>
    <row r="46" spans="1:8" s="7" customFormat="1" ht="17.25" customHeight="1">
      <c r="A46" s="28"/>
      <c r="B46" s="44"/>
      <c r="C46" s="43" t="s">
        <v>135</v>
      </c>
      <c r="D46" s="11">
        <f>IF(F6&lt;&gt;0,F7,IF(G6&lt;&gt;0,G7,IF(H6&lt;&gt;0,H7,0)))</f>
        <v>2690</v>
      </c>
      <c r="E46" s="40"/>
      <c r="F46" s="35"/>
      <c r="G46" s="35"/>
      <c r="H46" s="35"/>
    </row>
    <row r="47" spans="1:8" s="7" customFormat="1" ht="17.25" customHeight="1">
      <c r="A47" s="18"/>
      <c r="B47" s="27"/>
      <c r="C47" s="32" t="s">
        <v>506</v>
      </c>
      <c r="D47" s="19">
        <v>0</v>
      </c>
      <c r="E47" s="35"/>
      <c r="F47" s="35"/>
      <c r="G47" s="35"/>
      <c r="H47" s="35"/>
    </row>
    <row r="48" spans="1:8" s="7" customFormat="1" ht="17.25" customHeight="1">
      <c r="A48" s="10"/>
      <c r="B48" s="27"/>
      <c r="C48" s="32" t="s">
        <v>135</v>
      </c>
      <c r="D48" s="11">
        <f>IF(F6&lt;&gt;0,F8,IF(G6&lt;&gt;0,G8,IF(H6&lt;&gt;0,H8,0)))</f>
        <v>84</v>
      </c>
      <c r="E48" s="35"/>
      <c r="F48" s="35"/>
      <c r="G48" s="35"/>
      <c r="H48" s="35"/>
    </row>
    <row r="49" spans="1:8" s="7" customFormat="1" ht="17.25" customHeight="1">
      <c r="A49" s="10"/>
      <c r="B49" s="27"/>
      <c r="C49" s="32"/>
      <c r="D49" s="27"/>
      <c r="E49" s="35"/>
      <c r="F49" s="35"/>
      <c r="G49" s="35"/>
      <c r="H49" s="35"/>
    </row>
    <row r="50" spans="1:8" s="7" customFormat="1" ht="17.25" customHeight="1">
      <c r="A50" s="10"/>
      <c r="B50" s="27"/>
      <c r="C50" s="32"/>
      <c r="D50" s="27"/>
      <c r="E50" s="35"/>
      <c r="F50" s="35"/>
      <c r="G50" s="35"/>
      <c r="H50" s="35"/>
    </row>
    <row r="51" spans="1:8" s="47" customFormat="1" ht="17.25" customHeight="1">
      <c r="A51" s="10"/>
      <c r="B51" s="27"/>
      <c r="C51" s="32"/>
      <c r="D51" s="27"/>
      <c r="E51" s="45"/>
      <c r="F51" s="45"/>
      <c r="G51" s="45"/>
      <c r="H51" s="46"/>
    </row>
    <row r="52" spans="1:8" s="7" customFormat="1" ht="17.25" customHeight="1">
      <c r="A52" s="29" t="s">
        <v>404</v>
      </c>
      <c r="B52" s="11">
        <v>504021</v>
      </c>
      <c r="C52" s="29" t="s">
        <v>732</v>
      </c>
      <c r="D52" s="11">
        <v>504021</v>
      </c>
      <c r="E52" s="11">
        <v>120500</v>
      </c>
      <c r="F52" s="11">
        <v>504021</v>
      </c>
      <c r="G52" s="13">
        <v>0</v>
      </c>
      <c r="H52" s="11">
        <v>504021</v>
      </c>
    </row>
    <row r="53" s="7" customFormat="1" ht="14.25"/>
  </sheetData>
  <sheetProtection/>
  <mergeCells count="3">
    <mergeCell ref="A1:E1"/>
    <mergeCell ref="A2:E2"/>
    <mergeCell ref="A3:E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80" verticalDpi="180" orientation="landscape" pageOrder="overThenDown" paperSize="12" r:id="rId1"/>
  <headerFooter alignWithMargins="0">
    <oddFooter>&amp;C&amp;- &amp;P&amp;-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388"/>
  <sheetViews>
    <sheetView showGridLines="0" showZeros="0" zoomScalePageLayoutView="0" workbookViewId="0" topLeftCell="A1">
      <selection activeCell="A10" sqref="A10"/>
    </sheetView>
  </sheetViews>
  <sheetFormatPr defaultColWidth="9.125" defaultRowHeight="14.25"/>
  <cols>
    <col min="1" max="1" width="53.50390625" style="30" customWidth="1"/>
    <col min="2" max="2" width="26.50390625" style="30" customWidth="1"/>
  </cols>
  <sheetData>
    <row r="1" spans="1:2" s="7" customFormat="1" ht="28.5" customHeight="1">
      <c r="A1" s="102" t="s">
        <v>1631</v>
      </c>
      <c r="B1" s="102"/>
    </row>
    <row r="2" spans="1:2" s="7" customFormat="1" ht="16.5" customHeight="1">
      <c r="A2" s="106" t="s">
        <v>1602</v>
      </c>
      <c r="B2" s="103"/>
    </row>
    <row r="3" spans="1:2" s="7" customFormat="1" ht="16.5" customHeight="1">
      <c r="A3" s="103" t="s">
        <v>277</v>
      </c>
      <c r="B3" s="103"/>
    </row>
    <row r="4" spans="1:2" s="7" customFormat="1" ht="16.5" customHeight="1">
      <c r="A4" s="29" t="s">
        <v>1023</v>
      </c>
      <c r="B4" s="29" t="s">
        <v>1308</v>
      </c>
    </row>
    <row r="5" spans="1:2" s="7" customFormat="1" ht="16.5" customHeight="1">
      <c r="A5" s="10" t="s">
        <v>655</v>
      </c>
      <c r="B5" s="11">
        <v>46659</v>
      </c>
    </row>
    <row r="6" spans="1:2" s="7" customFormat="1" ht="16.5" customHeight="1">
      <c r="A6" s="10" t="s">
        <v>496</v>
      </c>
      <c r="B6" s="11">
        <v>607</v>
      </c>
    </row>
    <row r="7" spans="1:2" s="7" customFormat="1" ht="16.5" customHeight="1">
      <c r="A7" s="10" t="s">
        <v>1571</v>
      </c>
      <c r="B7" s="11">
        <v>483</v>
      </c>
    </row>
    <row r="8" spans="1:2" s="7" customFormat="1" ht="16.5" customHeight="1">
      <c r="A8" s="10" t="s">
        <v>548</v>
      </c>
      <c r="B8" s="11">
        <v>55</v>
      </c>
    </row>
    <row r="9" spans="1:2" s="7" customFormat="1" ht="16.5" customHeight="1">
      <c r="A9" s="10" t="s">
        <v>59</v>
      </c>
      <c r="B9" s="11">
        <v>0</v>
      </c>
    </row>
    <row r="10" spans="1:2" s="7" customFormat="1" ht="16.5" customHeight="1">
      <c r="A10" s="10" t="s">
        <v>586</v>
      </c>
      <c r="B10" s="11">
        <v>45</v>
      </c>
    </row>
    <row r="11" spans="1:2" s="7" customFormat="1" ht="16.5" customHeight="1">
      <c r="A11" s="10" t="s">
        <v>930</v>
      </c>
      <c r="B11" s="11">
        <v>0</v>
      </c>
    </row>
    <row r="12" spans="1:2" s="7" customFormat="1" ht="16.5" customHeight="1">
      <c r="A12" s="10" t="s">
        <v>245</v>
      </c>
      <c r="B12" s="11">
        <v>0</v>
      </c>
    </row>
    <row r="13" spans="1:2" s="7" customFormat="1" ht="16.5" customHeight="1">
      <c r="A13" s="10" t="s">
        <v>1094</v>
      </c>
      <c r="B13" s="11">
        <v>0</v>
      </c>
    </row>
    <row r="14" spans="1:2" s="7" customFormat="1" ht="16.5" customHeight="1">
      <c r="A14" s="10" t="s">
        <v>1151</v>
      </c>
      <c r="B14" s="11">
        <v>18</v>
      </c>
    </row>
    <row r="15" spans="1:2" s="7" customFormat="1" ht="16.5" customHeight="1">
      <c r="A15" s="10" t="s">
        <v>1560</v>
      </c>
      <c r="B15" s="11">
        <v>0</v>
      </c>
    </row>
    <row r="16" spans="1:2" s="7" customFormat="1" ht="16.5" customHeight="1">
      <c r="A16" s="10" t="s">
        <v>54</v>
      </c>
      <c r="B16" s="11">
        <v>0</v>
      </c>
    </row>
    <row r="17" spans="1:2" s="7" customFormat="1" ht="16.5" customHeight="1">
      <c r="A17" s="10" t="s">
        <v>742</v>
      </c>
      <c r="B17" s="11">
        <v>6</v>
      </c>
    </row>
    <row r="18" spans="1:2" s="7" customFormat="1" ht="16.5" customHeight="1">
      <c r="A18" s="10" t="s">
        <v>366</v>
      </c>
      <c r="B18" s="11">
        <v>520</v>
      </c>
    </row>
    <row r="19" spans="1:2" s="7" customFormat="1" ht="16.5" customHeight="1">
      <c r="A19" s="10" t="s">
        <v>1571</v>
      </c>
      <c r="B19" s="11">
        <v>416</v>
      </c>
    </row>
    <row r="20" spans="1:2" s="7" customFormat="1" ht="16.5" customHeight="1">
      <c r="A20" s="10" t="s">
        <v>548</v>
      </c>
      <c r="B20" s="11">
        <v>55</v>
      </c>
    </row>
    <row r="21" spans="1:2" s="7" customFormat="1" ht="16.5" customHeight="1">
      <c r="A21" s="10" t="s">
        <v>59</v>
      </c>
      <c r="B21" s="11">
        <v>0</v>
      </c>
    </row>
    <row r="22" spans="1:2" s="7" customFormat="1" ht="16.5" customHeight="1">
      <c r="A22" s="10" t="s">
        <v>289</v>
      </c>
      <c r="B22" s="11">
        <v>30</v>
      </c>
    </row>
    <row r="23" spans="1:2" s="7" customFormat="1" ht="16.5" customHeight="1">
      <c r="A23" s="10" t="s">
        <v>1429</v>
      </c>
      <c r="B23" s="11">
        <v>19</v>
      </c>
    </row>
    <row r="24" spans="1:2" s="7" customFormat="1" ht="16.5" customHeight="1">
      <c r="A24" s="10" t="s">
        <v>356</v>
      </c>
      <c r="B24" s="11">
        <v>0</v>
      </c>
    </row>
    <row r="25" spans="1:2" s="7" customFormat="1" ht="16.5" customHeight="1">
      <c r="A25" s="10" t="s">
        <v>54</v>
      </c>
      <c r="B25" s="11">
        <v>0</v>
      </c>
    </row>
    <row r="26" spans="1:2" s="7" customFormat="1" ht="16.5" customHeight="1">
      <c r="A26" s="10" t="s">
        <v>409</v>
      </c>
      <c r="B26" s="11">
        <v>0</v>
      </c>
    </row>
    <row r="27" spans="1:2" s="7" customFormat="1" ht="16.5" customHeight="1">
      <c r="A27" s="10" t="s">
        <v>850</v>
      </c>
      <c r="B27" s="11">
        <v>18686</v>
      </c>
    </row>
    <row r="28" spans="1:2" s="7" customFormat="1" ht="16.5" customHeight="1">
      <c r="A28" s="10" t="s">
        <v>1571</v>
      </c>
      <c r="B28" s="11">
        <v>8505</v>
      </c>
    </row>
    <row r="29" spans="1:2" s="7" customFormat="1" ht="16.5" customHeight="1">
      <c r="A29" s="10" t="s">
        <v>548</v>
      </c>
      <c r="B29" s="11">
        <v>5117</v>
      </c>
    </row>
    <row r="30" spans="1:2" s="7" customFormat="1" ht="16.5" customHeight="1">
      <c r="A30" s="10" t="s">
        <v>59</v>
      </c>
      <c r="B30" s="11">
        <v>0</v>
      </c>
    </row>
    <row r="31" spans="1:2" s="7" customFormat="1" ht="16.5" customHeight="1">
      <c r="A31" s="10" t="s">
        <v>775</v>
      </c>
      <c r="B31" s="11">
        <v>0</v>
      </c>
    </row>
    <row r="32" spans="1:2" s="7" customFormat="1" ht="16.5" customHeight="1">
      <c r="A32" s="10" t="s">
        <v>686</v>
      </c>
      <c r="B32" s="11">
        <v>185</v>
      </c>
    </row>
    <row r="33" spans="1:2" s="7" customFormat="1" ht="16.5" customHeight="1">
      <c r="A33" s="10" t="s">
        <v>557</v>
      </c>
      <c r="B33" s="11">
        <v>0</v>
      </c>
    </row>
    <row r="34" spans="1:2" s="7" customFormat="1" ht="16.5" customHeight="1">
      <c r="A34" s="10" t="s">
        <v>402</v>
      </c>
      <c r="B34" s="11">
        <v>0</v>
      </c>
    </row>
    <row r="35" spans="1:2" s="7" customFormat="1" ht="16.5" customHeight="1">
      <c r="A35" s="10" t="s">
        <v>885</v>
      </c>
      <c r="B35" s="11">
        <v>50</v>
      </c>
    </row>
    <row r="36" spans="1:2" s="7" customFormat="1" ht="16.5" customHeight="1">
      <c r="A36" s="10" t="s">
        <v>382</v>
      </c>
      <c r="B36" s="11">
        <v>0</v>
      </c>
    </row>
    <row r="37" spans="1:2" s="7" customFormat="1" ht="16.5" customHeight="1">
      <c r="A37" s="10" t="s">
        <v>54</v>
      </c>
      <c r="B37" s="11">
        <v>4804</v>
      </c>
    </row>
    <row r="38" spans="1:2" s="7" customFormat="1" ht="16.5" customHeight="1">
      <c r="A38" s="10" t="s">
        <v>335</v>
      </c>
      <c r="B38" s="11">
        <v>25</v>
      </c>
    </row>
    <row r="39" spans="1:2" s="7" customFormat="1" ht="16.5" customHeight="1">
      <c r="A39" s="10" t="s">
        <v>478</v>
      </c>
      <c r="B39" s="11">
        <v>1390</v>
      </c>
    </row>
    <row r="40" spans="1:2" s="7" customFormat="1" ht="16.5" customHeight="1">
      <c r="A40" s="10" t="s">
        <v>1571</v>
      </c>
      <c r="B40" s="11">
        <v>734</v>
      </c>
    </row>
    <row r="41" spans="1:2" s="7" customFormat="1" ht="16.5" customHeight="1">
      <c r="A41" s="10" t="s">
        <v>548</v>
      </c>
      <c r="B41" s="11">
        <v>22</v>
      </c>
    </row>
    <row r="42" spans="1:2" s="7" customFormat="1" ht="16.5" customHeight="1">
      <c r="A42" s="10" t="s">
        <v>59</v>
      </c>
      <c r="B42" s="11">
        <v>0</v>
      </c>
    </row>
    <row r="43" spans="1:2" s="7" customFormat="1" ht="16.5" customHeight="1">
      <c r="A43" s="10" t="s">
        <v>1295</v>
      </c>
      <c r="B43" s="11">
        <v>6</v>
      </c>
    </row>
    <row r="44" spans="1:2" s="7" customFormat="1" ht="16.5" customHeight="1">
      <c r="A44" s="10" t="s">
        <v>44</v>
      </c>
      <c r="B44" s="11">
        <v>0</v>
      </c>
    </row>
    <row r="45" spans="1:2" s="7" customFormat="1" ht="16.5" customHeight="1">
      <c r="A45" s="10" t="s">
        <v>387</v>
      </c>
      <c r="B45" s="11">
        <v>0</v>
      </c>
    </row>
    <row r="46" spans="1:2" s="7" customFormat="1" ht="16.5" customHeight="1">
      <c r="A46" s="10" t="s">
        <v>1372</v>
      </c>
      <c r="B46" s="11">
        <v>0</v>
      </c>
    </row>
    <row r="47" spans="1:2" s="7" customFormat="1" ht="16.5" customHeight="1">
      <c r="A47" s="10" t="s">
        <v>444</v>
      </c>
      <c r="B47" s="11">
        <v>0</v>
      </c>
    </row>
    <row r="48" spans="1:2" s="7" customFormat="1" ht="16.5" customHeight="1">
      <c r="A48" s="10" t="s">
        <v>992</v>
      </c>
      <c r="B48" s="11">
        <v>0</v>
      </c>
    </row>
    <row r="49" spans="1:2" s="7" customFormat="1" ht="16.5" customHeight="1">
      <c r="A49" s="10" t="s">
        <v>54</v>
      </c>
      <c r="B49" s="11">
        <v>466</v>
      </c>
    </row>
    <row r="50" spans="1:2" s="7" customFormat="1" ht="16.5" customHeight="1">
      <c r="A50" s="10" t="s">
        <v>281</v>
      </c>
      <c r="B50" s="11">
        <v>162</v>
      </c>
    </row>
    <row r="51" spans="1:2" s="7" customFormat="1" ht="16.5" customHeight="1">
      <c r="A51" s="10" t="s">
        <v>615</v>
      </c>
      <c r="B51" s="11">
        <v>249</v>
      </c>
    </row>
    <row r="52" spans="1:2" s="7" customFormat="1" ht="16.5" customHeight="1">
      <c r="A52" s="10" t="s">
        <v>1571</v>
      </c>
      <c r="B52" s="11">
        <v>97</v>
      </c>
    </row>
    <row r="53" spans="1:2" s="7" customFormat="1" ht="16.5" customHeight="1">
      <c r="A53" s="10" t="s">
        <v>548</v>
      </c>
      <c r="B53" s="11">
        <v>4</v>
      </c>
    </row>
    <row r="54" spans="1:2" s="7" customFormat="1" ht="16.5" customHeight="1">
      <c r="A54" s="10" t="s">
        <v>59</v>
      </c>
      <c r="B54" s="11">
        <v>0</v>
      </c>
    </row>
    <row r="55" spans="1:2" s="7" customFormat="1" ht="16.5" customHeight="1">
      <c r="A55" s="10" t="s">
        <v>1422</v>
      </c>
      <c r="B55" s="11">
        <v>0</v>
      </c>
    </row>
    <row r="56" spans="1:2" s="7" customFormat="1" ht="16.5" customHeight="1">
      <c r="A56" s="10" t="s">
        <v>764</v>
      </c>
      <c r="B56" s="11">
        <v>0</v>
      </c>
    </row>
    <row r="57" spans="1:2" s="7" customFormat="1" ht="16.5" customHeight="1">
      <c r="A57" s="10" t="s">
        <v>1285</v>
      </c>
      <c r="B57" s="11">
        <v>0</v>
      </c>
    </row>
    <row r="58" spans="1:2" s="7" customFormat="1" ht="16.5" customHeight="1">
      <c r="A58" s="10" t="s">
        <v>276</v>
      </c>
      <c r="B58" s="11">
        <v>29</v>
      </c>
    </row>
    <row r="59" spans="1:2" s="7" customFormat="1" ht="16.5" customHeight="1">
      <c r="A59" s="10" t="s">
        <v>1000</v>
      </c>
      <c r="B59" s="11">
        <v>9</v>
      </c>
    </row>
    <row r="60" spans="1:2" s="7" customFormat="1" ht="16.5" customHeight="1">
      <c r="A60" s="10" t="s">
        <v>54</v>
      </c>
      <c r="B60" s="11">
        <v>110</v>
      </c>
    </row>
    <row r="61" spans="1:2" s="7" customFormat="1" ht="16.5" customHeight="1">
      <c r="A61" s="10" t="s">
        <v>434</v>
      </c>
      <c r="B61" s="11">
        <v>0</v>
      </c>
    </row>
    <row r="62" spans="1:2" s="7" customFormat="1" ht="16.5" customHeight="1">
      <c r="A62" s="10" t="s">
        <v>1223</v>
      </c>
      <c r="B62" s="11">
        <v>3160</v>
      </c>
    </row>
    <row r="63" spans="1:2" s="7" customFormat="1" ht="16.5" customHeight="1">
      <c r="A63" s="10" t="s">
        <v>1571</v>
      </c>
      <c r="B63" s="11">
        <v>2131</v>
      </c>
    </row>
    <row r="64" spans="1:2" s="7" customFormat="1" ht="16.5" customHeight="1">
      <c r="A64" s="10" t="s">
        <v>548</v>
      </c>
      <c r="B64" s="11">
        <v>150</v>
      </c>
    </row>
    <row r="65" spans="1:2" s="7" customFormat="1" ht="16.5" customHeight="1">
      <c r="A65" s="10" t="s">
        <v>59</v>
      </c>
      <c r="B65" s="11">
        <v>0</v>
      </c>
    </row>
    <row r="66" spans="1:2" s="7" customFormat="1" ht="16.5" customHeight="1">
      <c r="A66" s="12" t="s">
        <v>929</v>
      </c>
      <c r="B66" s="14">
        <v>0</v>
      </c>
    </row>
    <row r="67" spans="1:2" s="7" customFormat="1" ht="16.5" customHeight="1">
      <c r="A67" s="10" t="s">
        <v>1123</v>
      </c>
      <c r="B67" s="11">
        <v>0</v>
      </c>
    </row>
    <row r="68" spans="1:2" s="7" customFormat="1" ht="16.5" customHeight="1">
      <c r="A68" s="10" t="s">
        <v>1305</v>
      </c>
      <c r="B68" s="11">
        <v>0</v>
      </c>
    </row>
    <row r="69" spans="1:2" s="7" customFormat="1" ht="16.5" customHeight="1">
      <c r="A69" s="10" t="s">
        <v>516</v>
      </c>
      <c r="B69" s="11">
        <v>0</v>
      </c>
    </row>
    <row r="70" spans="1:2" s="7" customFormat="1" ht="16.5" customHeight="1">
      <c r="A70" s="10" t="s">
        <v>1022</v>
      </c>
      <c r="B70" s="11">
        <v>0</v>
      </c>
    </row>
    <row r="71" spans="1:2" s="7" customFormat="1" ht="16.5" customHeight="1">
      <c r="A71" s="10" t="s">
        <v>54</v>
      </c>
      <c r="B71" s="11">
        <v>662</v>
      </c>
    </row>
    <row r="72" spans="1:2" s="7" customFormat="1" ht="16.5" customHeight="1">
      <c r="A72" s="10" t="s">
        <v>1294</v>
      </c>
      <c r="B72" s="11">
        <v>217</v>
      </c>
    </row>
    <row r="73" spans="1:2" s="7" customFormat="1" ht="16.5" customHeight="1">
      <c r="A73" s="10" t="s">
        <v>411</v>
      </c>
      <c r="B73" s="11">
        <v>1783</v>
      </c>
    </row>
    <row r="74" spans="1:2" s="7" customFormat="1" ht="16.5" customHeight="1">
      <c r="A74" s="10" t="s">
        <v>1571</v>
      </c>
      <c r="B74" s="11">
        <v>555</v>
      </c>
    </row>
    <row r="75" spans="1:2" s="7" customFormat="1" ht="16.5" customHeight="1">
      <c r="A75" s="10" t="s">
        <v>548</v>
      </c>
      <c r="B75" s="11">
        <v>472</v>
      </c>
    </row>
    <row r="76" spans="1:2" s="7" customFormat="1" ht="16.5" customHeight="1">
      <c r="A76" s="10" t="s">
        <v>59</v>
      </c>
      <c r="B76" s="11">
        <v>0</v>
      </c>
    </row>
    <row r="77" spans="1:2" s="7" customFormat="1" ht="16.5" customHeight="1">
      <c r="A77" s="10" t="s">
        <v>275</v>
      </c>
      <c r="B77" s="11">
        <v>0</v>
      </c>
    </row>
    <row r="78" spans="1:2" s="7" customFormat="1" ht="16.5" customHeight="1">
      <c r="A78" s="10" t="s">
        <v>1448</v>
      </c>
      <c r="B78" s="11">
        <v>0</v>
      </c>
    </row>
    <row r="79" spans="1:2" s="7" customFormat="1" ht="16.5" customHeight="1">
      <c r="A79" s="10" t="s">
        <v>1441</v>
      </c>
      <c r="B79" s="11">
        <v>650</v>
      </c>
    </row>
    <row r="80" spans="1:2" s="7" customFormat="1" ht="16.5" customHeight="1">
      <c r="A80" s="10" t="s">
        <v>1064</v>
      </c>
      <c r="B80" s="11">
        <v>0</v>
      </c>
    </row>
    <row r="81" spans="1:2" s="7" customFormat="1" ht="16.5" customHeight="1">
      <c r="A81" s="10" t="s">
        <v>456</v>
      </c>
      <c r="B81" s="11">
        <v>68</v>
      </c>
    </row>
    <row r="82" spans="1:2" s="7" customFormat="1" ht="16.5" customHeight="1">
      <c r="A82" s="10" t="s">
        <v>516</v>
      </c>
      <c r="B82" s="11">
        <v>26</v>
      </c>
    </row>
    <row r="83" spans="1:2" s="7" customFormat="1" ht="16.5" customHeight="1">
      <c r="A83" s="10" t="s">
        <v>54</v>
      </c>
      <c r="B83" s="11">
        <v>0</v>
      </c>
    </row>
    <row r="84" spans="1:2" s="7" customFormat="1" ht="16.5" customHeight="1">
      <c r="A84" s="10" t="s">
        <v>18</v>
      </c>
      <c r="B84" s="11">
        <v>12</v>
      </c>
    </row>
    <row r="85" spans="1:2" s="7" customFormat="1" ht="16.5" customHeight="1">
      <c r="A85" s="10" t="s">
        <v>398</v>
      </c>
      <c r="B85" s="11">
        <v>357</v>
      </c>
    </row>
    <row r="86" spans="1:2" s="7" customFormat="1" ht="16.5" customHeight="1">
      <c r="A86" s="10" t="s">
        <v>1571</v>
      </c>
      <c r="B86" s="11">
        <v>280</v>
      </c>
    </row>
    <row r="87" spans="1:2" s="7" customFormat="1" ht="16.5" customHeight="1">
      <c r="A87" s="10" t="s">
        <v>548</v>
      </c>
      <c r="B87" s="11">
        <v>0</v>
      </c>
    </row>
    <row r="88" spans="1:2" s="7" customFormat="1" ht="16.5" customHeight="1">
      <c r="A88" s="10" t="s">
        <v>59</v>
      </c>
      <c r="B88" s="11">
        <v>0</v>
      </c>
    </row>
    <row r="89" spans="1:2" s="7" customFormat="1" ht="16.5" customHeight="1">
      <c r="A89" s="10" t="s">
        <v>308</v>
      </c>
      <c r="B89" s="11">
        <v>0</v>
      </c>
    </row>
    <row r="90" spans="1:2" s="7" customFormat="1" ht="16.5" customHeight="1">
      <c r="A90" s="10" t="s">
        <v>115</v>
      </c>
      <c r="B90" s="11">
        <v>0</v>
      </c>
    </row>
    <row r="91" spans="1:2" s="7" customFormat="1" ht="16.5" customHeight="1">
      <c r="A91" s="10" t="s">
        <v>516</v>
      </c>
      <c r="B91" s="11">
        <v>0</v>
      </c>
    </row>
    <row r="92" spans="1:2" s="7" customFormat="1" ht="16.5" customHeight="1">
      <c r="A92" s="10" t="s">
        <v>54</v>
      </c>
      <c r="B92" s="11">
        <v>77</v>
      </c>
    </row>
    <row r="93" spans="1:2" s="7" customFormat="1" ht="16.5" customHeight="1">
      <c r="A93" s="10" t="s">
        <v>1041</v>
      </c>
      <c r="B93" s="11">
        <v>0</v>
      </c>
    </row>
    <row r="94" spans="1:2" s="7" customFormat="1" ht="16.5" customHeight="1">
      <c r="A94" s="10" t="s">
        <v>1050</v>
      </c>
      <c r="B94" s="11">
        <v>0</v>
      </c>
    </row>
    <row r="95" spans="1:2" s="7" customFormat="1" ht="16.5" customHeight="1">
      <c r="A95" s="10" t="s">
        <v>1571</v>
      </c>
      <c r="B95" s="11">
        <v>0</v>
      </c>
    </row>
    <row r="96" spans="1:2" s="7" customFormat="1" ht="16.5" customHeight="1">
      <c r="A96" s="10" t="s">
        <v>548</v>
      </c>
      <c r="B96" s="11">
        <v>0</v>
      </c>
    </row>
    <row r="97" spans="1:2" s="7" customFormat="1" ht="16.5" customHeight="1">
      <c r="A97" s="10" t="s">
        <v>59</v>
      </c>
      <c r="B97" s="11">
        <v>0</v>
      </c>
    </row>
    <row r="98" spans="1:2" s="7" customFormat="1" ht="16.5" customHeight="1">
      <c r="A98" s="10" t="s">
        <v>1549</v>
      </c>
      <c r="B98" s="11">
        <v>0</v>
      </c>
    </row>
    <row r="99" spans="1:2" s="7" customFormat="1" ht="16.5" customHeight="1">
      <c r="A99" s="10" t="s">
        <v>167</v>
      </c>
      <c r="B99" s="11">
        <v>0</v>
      </c>
    </row>
    <row r="100" spans="1:2" s="7" customFormat="1" ht="16.5" customHeight="1">
      <c r="A100" s="10" t="s">
        <v>421</v>
      </c>
      <c r="B100" s="11">
        <v>0</v>
      </c>
    </row>
    <row r="101" spans="1:2" s="7" customFormat="1" ht="16.5" customHeight="1">
      <c r="A101" s="10" t="s">
        <v>516</v>
      </c>
      <c r="B101" s="11">
        <v>0</v>
      </c>
    </row>
    <row r="102" spans="1:2" s="7" customFormat="1" ht="16.5" customHeight="1">
      <c r="A102" s="10" t="s">
        <v>54</v>
      </c>
      <c r="B102" s="11">
        <v>0</v>
      </c>
    </row>
    <row r="103" spans="1:2" s="7" customFormat="1" ht="16.5" customHeight="1">
      <c r="A103" s="10" t="s">
        <v>806</v>
      </c>
      <c r="B103" s="11">
        <v>0</v>
      </c>
    </row>
    <row r="104" spans="1:2" s="7" customFormat="1" ht="16.5" customHeight="1">
      <c r="A104" s="10" t="s">
        <v>638</v>
      </c>
      <c r="B104" s="11">
        <v>394</v>
      </c>
    </row>
    <row r="105" spans="1:2" s="7" customFormat="1" ht="16.5" customHeight="1">
      <c r="A105" s="10" t="s">
        <v>1571</v>
      </c>
      <c r="B105" s="11">
        <v>83</v>
      </c>
    </row>
    <row r="106" spans="1:2" s="7" customFormat="1" ht="16.5" customHeight="1">
      <c r="A106" s="10" t="s">
        <v>548</v>
      </c>
      <c r="B106" s="11">
        <v>7</v>
      </c>
    </row>
    <row r="107" spans="1:2" s="7" customFormat="1" ht="16.5" customHeight="1">
      <c r="A107" s="10" t="s">
        <v>59</v>
      </c>
      <c r="B107" s="11">
        <v>0</v>
      </c>
    </row>
    <row r="108" spans="1:2" s="7" customFormat="1" ht="16.5" customHeight="1">
      <c r="A108" s="10" t="s">
        <v>1250</v>
      </c>
      <c r="B108" s="11">
        <v>3</v>
      </c>
    </row>
    <row r="109" spans="1:2" s="7" customFormat="1" ht="16.5" customHeight="1">
      <c r="A109" s="10" t="s">
        <v>820</v>
      </c>
      <c r="B109" s="11">
        <v>0</v>
      </c>
    </row>
    <row r="110" spans="1:2" s="7" customFormat="1" ht="16.5" customHeight="1">
      <c r="A110" s="10" t="s">
        <v>1197</v>
      </c>
      <c r="B110" s="11">
        <v>0</v>
      </c>
    </row>
    <row r="111" spans="1:2" s="7" customFormat="1" ht="16.5" customHeight="1">
      <c r="A111" s="10" t="s">
        <v>503</v>
      </c>
      <c r="B111" s="11">
        <v>0</v>
      </c>
    </row>
    <row r="112" spans="1:2" s="7" customFormat="1" ht="16.5" customHeight="1">
      <c r="A112" s="10" t="s">
        <v>209</v>
      </c>
      <c r="B112" s="11">
        <v>0</v>
      </c>
    </row>
    <row r="113" spans="1:2" s="7" customFormat="1" ht="16.5" customHeight="1">
      <c r="A113" s="10" t="s">
        <v>1497</v>
      </c>
      <c r="B113" s="11">
        <v>0</v>
      </c>
    </row>
    <row r="114" spans="1:2" s="7" customFormat="1" ht="16.5" customHeight="1">
      <c r="A114" s="10" t="s">
        <v>534</v>
      </c>
      <c r="B114" s="11">
        <v>0</v>
      </c>
    </row>
    <row r="115" spans="1:2" s="7" customFormat="1" ht="16.5" customHeight="1">
      <c r="A115" s="10" t="s">
        <v>525</v>
      </c>
      <c r="B115" s="11">
        <v>0</v>
      </c>
    </row>
    <row r="116" spans="1:2" s="7" customFormat="1" ht="16.5" customHeight="1">
      <c r="A116" s="10" t="s">
        <v>474</v>
      </c>
      <c r="B116" s="11">
        <v>0</v>
      </c>
    </row>
    <row r="117" spans="1:2" s="7" customFormat="1" ht="16.5" customHeight="1">
      <c r="A117" s="10" t="s">
        <v>54</v>
      </c>
      <c r="B117" s="11">
        <v>41</v>
      </c>
    </row>
    <row r="118" spans="1:2" s="7" customFormat="1" ht="16.5" customHeight="1">
      <c r="A118" s="10" t="s">
        <v>365</v>
      </c>
      <c r="B118" s="11">
        <v>260</v>
      </c>
    </row>
    <row r="119" spans="1:2" s="7" customFormat="1" ht="16.5" customHeight="1">
      <c r="A119" s="10" t="s">
        <v>849</v>
      </c>
      <c r="B119" s="11">
        <v>688</v>
      </c>
    </row>
    <row r="120" spans="1:2" s="7" customFormat="1" ht="16.5" customHeight="1">
      <c r="A120" s="10" t="s">
        <v>1571</v>
      </c>
      <c r="B120" s="11">
        <v>434</v>
      </c>
    </row>
    <row r="121" spans="1:2" s="7" customFormat="1" ht="16.5" customHeight="1">
      <c r="A121" s="10" t="s">
        <v>548</v>
      </c>
      <c r="B121" s="11">
        <v>236</v>
      </c>
    </row>
    <row r="122" spans="1:2" s="7" customFormat="1" ht="16.5" customHeight="1">
      <c r="A122" s="10" t="s">
        <v>59</v>
      </c>
      <c r="B122" s="11">
        <v>0</v>
      </c>
    </row>
    <row r="123" spans="1:2" s="7" customFormat="1" ht="16.5" customHeight="1">
      <c r="A123" s="10" t="s">
        <v>307</v>
      </c>
      <c r="B123" s="11">
        <v>18</v>
      </c>
    </row>
    <row r="124" spans="1:2" s="7" customFormat="1" ht="16.5" customHeight="1">
      <c r="A124" s="10" t="s">
        <v>1249</v>
      </c>
      <c r="B124" s="11">
        <v>0</v>
      </c>
    </row>
    <row r="125" spans="1:2" s="7" customFormat="1" ht="16.5" customHeight="1">
      <c r="A125" s="10" t="s">
        <v>978</v>
      </c>
      <c r="B125" s="11">
        <v>0</v>
      </c>
    </row>
    <row r="126" spans="1:2" s="7" customFormat="1" ht="16.5" customHeight="1">
      <c r="A126" s="10" t="s">
        <v>54</v>
      </c>
      <c r="B126" s="11">
        <v>0</v>
      </c>
    </row>
    <row r="127" spans="1:2" s="7" customFormat="1" ht="16.5" customHeight="1">
      <c r="A127" s="10" t="s">
        <v>763</v>
      </c>
      <c r="B127" s="11">
        <v>0</v>
      </c>
    </row>
    <row r="128" spans="1:2" s="7" customFormat="1" ht="16.5" customHeight="1">
      <c r="A128" s="10" t="s">
        <v>336</v>
      </c>
      <c r="B128" s="11">
        <v>537</v>
      </c>
    </row>
    <row r="129" spans="1:2" s="7" customFormat="1" ht="16.5" customHeight="1">
      <c r="A129" s="10" t="s">
        <v>1571</v>
      </c>
      <c r="B129" s="11">
        <v>233</v>
      </c>
    </row>
    <row r="130" spans="1:2" s="7" customFormat="1" ht="16.5" customHeight="1">
      <c r="A130" s="10" t="s">
        <v>548</v>
      </c>
      <c r="B130" s="11">
        <v>0</v>
      </c>
    </row>
    <row r="131" spans="1:2" s="7" customFormat="1" ht="16.5" customHeight="1">
      <c r="A131" s="10" t="s">
        <v>59</v>
      </c>
      <c r="B131" s="11">
        <v>0</v>
      </c>
    </row>
    <row r="132" spans="1:2" s="7" customFormat="1" ht="16.5" customHeight="1">
      <c r="A132" s="10" t="s">
        <v>208</v>
      </c>
      <c r="B132" s="11">
        <v>0</v>
      </c>
    </row>
    <row r="133" spans="1:2" s="7" customFormat="1" ht="16.5" customHeight="1">
      <c r="A133" s="10" t="s">
        <v>1474</v>
      </c>
      <c r="B133" s="11">
        <v>0</v>
      </c>
    </row>
    <row r="134" spans="1:2" s="7" customFormat="1" ht="16.5" customHeight="1">
      <c r="A134" s="10" t="s">
        <v>191</v>
      </c>
      <c r="B134" s="11">
        <v>0</v>
      </c>
    </row>
    <row r="135" spans="1:2" s="7" customFormat="1" ht="16.5" customHeight="1">
      <c r="A135" s="10" t="s">
        <v>637</v>
      </c>
      <c r="B135" s="11">
        <v>0</v>
      </c>
    </row>
    <row r="136" spans="1:2" s="7" customFormat="1" ht="16.5" customHeight="1">
      <c r="A136" s="10" t="s">
        <v>1058</v>
      </c>
      <c r="B136" s="11">
        <v>129</v>
      </c>
    </row>
    <row r="137" spans="1:2" s="7" customFormat="1" ht="16.5" customHeight="1">
      <c r="A137" s="10" t="s">
        <v>54</v>
      </c>
      <c r="B137" s="11">
        <v>175</v>
      </c>
    </row>
    <row r="138" spans="1:2" s="7" customFormat="1" ht="16.5" customHeight="1">
      <c r="A138" s="10" t="s">
        <v>207</v>
      </c>
      <c r="B138" s="11">
        <v>0</v>
      </c>
    </row>
    <row r="139" spans="1:2" s="7" customFormat="1" ht="16.5" customHeight="1">
      <c r="A139" s="10" t="s">
        <v>650</v>
      </c>
      <c r="B139" s="11">
        <v>0</v>
      </c>
    </row>
    <row r="140" spans="1:2" s="7" customFormat="1" ht="16.5" customHeight="1">
      <c r="A140" s="10" t="s">
        <v>1571</v>
      </c>
      <c r="B140" s="11">
        <v>0</v>
      </c>
    </row>
    <row r="141" spans="1:2" s="7" customFormat="1" ht="16.5" customHeight="1">
      <c r="A141" s="10" t="s">
        <v>548</v>
      </c>
      <c r="B141" s="11">
        <v>0</v>
      </c>
    </row>
    <row r="142" spans="1:2" s="7" customFormat="1" ht="16.5" customHeight="1">
      <c r="A142" s="10" t="s">
        <v>59</v>
      </c>
      <c r="B142" s="11">
        <v>0</v>
      </c>
    </row>
    <row r="143" spans="1:2" s="7" customFormat="1" ht="16.5" customHeight="1">
      <c r="A143" s="10" t="s">
        <v>726</v>
      </c>
      <c r="B143" s="11">
        <v>0</v>
      </c>
    </row>
    <row r="144" spans="1:2" s="7" customFormat="1" ht="16.5" customHeight="1">
      <c r="A144" s="10" t="s">
        <v>147</v>
      </c>
      <c r="B144" s="11">
        <v>0</v>
      </c>
    </row>
    <row r="145" spans="1:2" s="7" customFormat="1" ht="16.5" customHeight="1">
      <c r="A145" s="10" t="s">
        <v>903</v>
      </c>
      <c r="B145" s="11">
        <v>0</v>
      </c>
    </row>
    <row r="146" spans="1:2" s="7" customFormat="1" ht="16.5" customHeight="1">
      <c r="A146" s="10" t="s">
        <v>146</v>
      </c>
      <c r="B146" s="11">
        <v>0</v>
      </c>
    </row>
    <row r="147" spans="1:2" s="7" customFormat="1" ht="16.5" customHeight="1">
      <c r="A147" s="10" t="s">
        <v>269</v>
      </c>
      <c r="B147" s="11">
        <v>0</v>
      </c>
    </row>
    <row r="148" spans="1:2" s="7" customFormat="1" ht="16.5" customHeight="1">
      <c r="A148" s="10" t="s">
        <v>789</v>
      </c>
      <c r="B148" s="11">
        <v>0</v>
      </c>
    </row>
    <row r="149" spans="1:2" s="7" customFormat="1" ht="16.5" customHeight="1">
      <c r="A149" s="10" t="s">
        <v>54</v>
      </c>
      <c r="B149" s="11">
        <v>0</v>
      </c>
    </row>
    <row r="150" spans="1:2" s="7" customFormat="1" ht="16.5" customHeight="1">
      <c r="A150" s="10" t="s">
        <v>774</v>
      </c>
      <c r="B150" s="11">
        <v>0</v>
      </c>
    </row>
    <row r="151" spans="1:2" s="7" customFormat="1" ht="16.5" customHeight="1">
      <c r="A151" s="10" t="s">
        <v>1317</v>
      </c>
      <c r="B151" s="11">
        <v>2218</v>
      </c>
    </row>
    <row r="152" spans="1:2" s="7" customFormat="1" ht="16.5" customHeight="1">
      <c r="A152" s="10" t="s">
        <v>1571</v>
      </c>
      <c r="B152" s="11">
        <v>1610</v>
      </c>
    </row>
    <row r="153" spans="1:2" s="7" customFormat="1" ht="16.5" customHeight="1">
      <c r="A153" s="10" t="s">
        <v>548</v>
      </c>
      <c r="B153" s="11">
        <v>176</v>
      </c>
    </row>
    <row r="154" spans="1:2" s="7" customFormat="1" ht="16.5" customHeight="1">
      <c r="A154" s="10" t="s">
        <v>59</v>
      </c>
      <c r="B154" s="11">
        <v>0</v>
      </c>
    </row>
    <row r="155" spans="1:2" s="7" customFormat="1" ht="16.5" customHeight="1">
      <c r="A155" s="10" t="s">
        <v>251</v>
      </c>
      <c r="B155" s="11">
        <v>0</v>
      </c>
    </row>
    <row r="156" spans="1:2" s="7" customFormat="1" ht="16.5" customHeight="1">
      <c r="A156" s="10" t="s">
        <v>1122</v>
      </c>
      <c r="B156" s="11">
        <v>83</v>
      </c>
    </row>
    <row r="157" spans="1:2" s="7" customFormat="1" ht="16.5" customHeight="1">
      <c r="A157" s="10" t="s">
        <v>556</v>
      </c>
      <c r="B157" s="11">
        <v>0</v>
      </c>
    </row>
    <row r="158" spans="1:2" s="7" customFormat="1" ht="16.5" customHeight="1">
      <c r="A158" s="10" t="s">
        <v>516</v>
      </c>
      <c r="B158" s="11">
        <v>0</v>
      </c>
    </row>
    <row r="159" spans="1:2" s="7" customFormat="1" ht="16.5" customHeight="1">
      <c r="A159" s="10" t="s">
        <v>54</v>
      </c>
      <c r="B159" s="11">
        <v>349</v>
      </c>
    </row>
    <row r="160" spans="1:2" s="7" customFormat="1" ht="16.5" customHeight="1">
      <c r="A160" s="10" t="s">
        <v>1539</v>
      </c>
      <c r="B160" s="11">
        <v>0</v>
      </c>
    </row>
    <row r="161" spans="1:2" s="7" customFormat="1" ht="16.5" customHeight="1">
      <c r="A161" s="10" t="s">
        <v>1258</v>
      </c>
      <c r="B161" s="11">
        <v>22</v>
      </c>
    </row>
    <row r="162" spans="1:2" s="7" customFormat="1" ht="16.5" customHeight="1">
      <c r="A162" s="10" t="s">
        <v>1571</v>
      </c>
      <c r="B162" s="11">
        <v>22</v>
      </c>
    </row>
    <row r="163" spans="1:2" s="7" customFormat="1" ht="16.5" customHeight="1">
      <c r="A163" s="10" t="s">
        <v>548</v>
      </c>
      <c r="B163" s="11">
        <v>0</v>
      </c>
    </row>
    <row r="164" spans="1:2" s="7" customFormat="1" ht="16.5" customHeight="1">
      <c r="A164" s="10" t="s">
        <v>59</v>
      </c>
      <c r="B164" s="11">
        <v>0</v>
      </c>
    </row>
    <row r="165" spans="1:2" s="7" customFormat="1" ht="16.5" customHeight="1">
      <c r="A165" s="10" t="s">
        <v>123</v>
      </c>
      <c r="B165" s="11">
        <v>0</v>
      </c>
    </row>
    <row r="166" spans="1:2" s="7" customFormat="1" ht="16.5" customHeight="1">
      <c r="A166" s="10" t="s">
        <v>654</v>
      </c>
      <c r="B166" s="11">
        <v>0</v>
      </c>
    </row>
    <row r="167" spans="1:2" s="7" customFormat="1" ht="16.5" customHeight="1">
      <c r="A167" s="10" t="s">
        <v>1157</v>
      </c>
      <c r="B167" s="11">
        <v>0</v>
      </c>
    </row>
    <row r="168" spans="1:2" s="7" customFormat="1" ht="16.5" customHeight="1">
      <c r="A168" s="10" t="s">
        <v>1183</v>
      </c>
      <c r="B168" s="11">
        <v>0</v>
      </c>
    </row>
    <row r="169" spans="1:2" s="7" customFormat="1" ht="16.5" customHeight="1">
      <c r="A169" s="10" t="s">
        <v>48</v>
      </c>
      <c r="B169" s="11">
        <v>0</v>
      </c>
    </row>
    <row r="170" spans="1:2" s="7" customFormat="1" ht="16.5" customHeight="1">
      <c r="A170" s="10" t="s">
        <v>1229</v>
      </c>
      <c r="B170" s="11">
        <v>0</v>
      </c>
    </row>
    <row r="171" spans="1:2" s="7" customFormat="1" ht="16.5" customHeight="1">
      <c r="A171" s="10" t="s">
        <v>516</v>
      </c>
      <c r="B171" s="11">
        <v>0</v>
      </c>
    </row>
    <row r="172" spans="1:2" s="7" customFormat="1" ht="16.5" customHeight="1">
      <c r="A172" s="10" t="s">
        <v>54</v>
      </c>
      <c r="B172" s="11">
        <v>0</v>
      </c>
    </row>
    <row r="173" spans="1:2" s="7" customFormat="1" ht="16.5" customHeight="1">
      <c r="A173" s="10" t="s">
        <v>22</v>
      </c>
      <c r="B173" s="11">
        <v>0</v>
      </c>
    </row>
    <row r="174" spans="1:2" s="7" customFormat="1" ht="16.5" customHeight="1">
      <c r="A174" s="10" t="s">
        <v>330</v>
      </c>
      <c r="B174" s="11">
        <v>0</v>
      </c>
    </row>
    <row r="175" spans="1:2" s="7" customFormat="1" ht="16.5" customHeight="1">
      <c r="A175" s="10" t="s">
        <v>1571</v>
      </c>
      <c r="B175" s="11">
        <v>0</v>
      </c>
    </row>
    <row r="176" spans="1:2" s="7" customFormat="1" ht="16.5" customHeight="1">
      <c r="A176" s="10" t="s">
        <v>548</v>
      </c>
      <c r="B176" s="11">
        <v>0</v>
      </c>
    </row>
    <row r="177" spans="1:2" s="7" customFormat="1" ht="16.5" customHeight="1">
      <c r="A177" s="10" t="s">
        <v>59</v>
      </c>
      <c r="B177" s="11">
        <v>0</v>
      </c>
    </row>
    <row r="178" spans="1:2" s="7" customFormat="1" ht="16.5" customHeight="1">
      <c r="A178" s="10" t="s">
        <v>288</v>
      </c>
      <c r="B178" s="11">
        <v>0</v>
      </c>
    </row>
    <row r="179" spans="1:2" s="7" customFormat="1" ht="16.5" customHeight="1">
      <c r="A179" s="10" t="s">
        <v>54</v>
      </c>
      <c r="B179" s="11">
        <v>0</v>
      </c>
    </row>
    <row r="180" spans="1:2" s="7" customFormat="1" ht="16.5" customHeight="1">
      <c r="A180" s="10" t="s">
        <v>420</v>
      </c>
      <c r="B180" s="11">
        <v>0</v>
      </c>
    </row>
    <row r="181" spans="1:2" s="7" customFormat="1" ht="16.5" customHeight="1">
      <c r="A181" s="10" t="s">
        <v>607</v>
      </c>
      <c r="B181" s="11">
        <v>0</v>
      </c>
    </row>
    <row r="182" spans="1:2" s="7" customFormat="1" ht="16.5" customHeight="1">
      <c r="A182" s="10" t="s">
        <v>1571</v>
      </c>
      <c r="B182" s="11">
        <v>0</v>
      </c>
    </row>
    <row r="183" spans="1:2" s="7" customFormat="1" ht="16.5" customHeight="1">
      <c r="A183" s="10" t="s">
        <v>548</v>
      </c>
      <c r="B183" s="11">
        <v>0</v>
      </c>
    </row>
    <row r="184" spans="1:2" s="7" customFormat="1" ht="16.5" customHeight="1">
      <c r="A184" s="10" t="s">
        <v>59</v>
      </c>
      <c r="B184" s="11">
        <v>0</v>
      </c>
    </row>
    <row r="185" spans="1:2" s="7" customFormat="1" ht="16.5" customHeight="1">
      <c r="A185" s="10" t="s">
        <v>1088</v>
      </c>
      <c r="B185" s="11">
        <v>0</v>
      </c>
    </row>
    <row r="186" spans="1:2" s="7" customFormat="1" ht="16.5" customHeight="1">
      <c r="A186" s="10" t="s">
        <v>54</v>
      </c>
      <c r="B186" s="11">
        <v>0</v>
      </c>
    </row>
    <row r="187" spans="1:2" s="7" customFormat="1" ht="16.5" customHeight="1">
      <c r="A187" s="10" t="s">
        <v>1278</v>
      </c>
      <c r="B187" s="11">
        <v>0</v>
      </c>
    </row>
    <row r="188" spans="1:2" s="7" customFormat="1" ht="16.5" customHeight="1">
      <c r="A188" s="10" t="s">
        <v>397</v>
      </c>
      <c r="B188" s="11">
        <v>106</v>
      </c>
    </row>
    <row r="189" spans="1:2" s="7" customFormat="1" ht="16.5" customHeight="1">
      <c r="A189" s="10" t="s">
        <v>1571</v>
      </c>
      <c r="B189" s="11">
        <v>77</v>
      </c>
    </row>
    <row r="190" spans="1:2" s="7" customFormat="1" ht="16.5" customHeight="1">
      <c r="A190" s="10" t="s">
        <v>548</v>
      </c>
      <c r="B190" s="11">
        <v>3</v>
      </c>
    </row>
    <row r="191" spans="1:2" s="7" customFormat="1" ht="16.5" customHeight="1">
      <c r="A191" s="10" t="s">
        <v>59</v>
      </c>
      <c r="B191" s="11">
        <v>0</v>
      </c>
    </row>
    <row r="192" spans="1:2" s="7" customFormat="1" ht="16.5" customHeight="1">
      <c r="A192" s="10" t="s">
        <v>1447</v>
      </c>
      <c r="B192" s="11">
        <v>0</v>
      </c>
    </row>
    <row r="193" spans="1:2" s="7" customFormat="1" ht="16.5" customHeight="1">
      <c r="A193" s="10" t="s">
        <v>1063</v>
      </c>
      <c r="B193" s="11">
        <v>0</v>
      </c>
    </row>
    <row r="194" spans="1:2" s="7" customFormat="1" ht="16.5" customHeight="1">
      <c r="A194" s="10" t="s">
        <v>1144</v>
      </c>
      <c r="B194" s="11">
        <v>0</v>
      </c>
    </row>
    <row r="195" spans="1:2" s="7" customFormat="1" ht="16.5" customHeight="1">
      <c r="A195" s="10" t="s">
        <v>54</v>
      </c>
      <c r="B195" s="11">
        <v>26</v>
      </c>
    </row>
    <row r="196" spans="1:2" s="7" customFormat="1" ht="16.5" customHeight="1">
      <c r="A196" s="10" t="s">
        <v>206</v>
      </c>
      <c r="B196" s="11">
        <v>0</v>
      </c>
    </row>
    <row r="197" spans="1:2" s="7" customFormat="1" ht="16.5" customHeight="1">
      <c r="A197" s="10" t="s">
        <v>536</v>
      </c>
      <c r="B197" s="11">
        <v>157</v>
      </c>
    </row>
    <row r="198" spans="1:2" s="7" customFormat="1" ht="16.5" customHeight="1">
      <c r="A198" s="10" t="s">
        <v>1571</v>
      </c>
      <c r="B198" s="11">
        <v>156</v>
      </c>
    </row>
    <row r="199" spans="1:2" s="7" customFormat="1" ht="16.5" customHeight="1">
      <c r="A199" s="10" t="s">
        <v>548</v>
      </c>
      <c r="B199" s="11">
        <v>1</v>
      </c>
    </row>
    <row r="200" spans="1:2" s="7" customFormat="1" ht="16.5" customHeight="1">
      <c r="A200" s="10" t="s">
        <v>59</v>
      </c>
      <c r="B200" s="11">
        <v>0</v>
      </c>
    </row>
    <row r="201" spans="1:2" s="7" customFormat="1" ht="16.5" customHeight="1">
      <c r="A201" s="10" t="s">
        <v>141</v>
      </c>
      <c r="B201" s="11">
        <v>0</v>
      </c>
    </row>
    <row r="202" spans="1:2" s="7" customFormat="1" ht="16.5" customHeight="1">
      <c r="A202" s="10" t="s">
        <v>1255</v>
      </c>
      <c r="B202" s="11">
        <v>0</v>
      </c>
    </row>
    <row r="203" spans="1:2" s="7" customFormat="1" ht="16.5" customHeight="1">
      <c r="A203" s="10" t="s">
        <v>403</v>
      </c>
      <c r="B203" s="11">
        <v>66</v>
      </c>
    </row>
    <row r="204" spans="1:2" s="7" customFormat="1" ht="16.5" customHeight="1">
      <c r="A204" s="10" t="s">
        <v>1571</v>
      </c>
      <c r="B204" s="11">
        <v>64</v>
      </c>
    </row>
    <row r="205" spans="1:2" s="7" customFormat="1" ht="16.5" customHeight="1">
      <c r="A205" s="10" t="s">
        <v>548</v>
      </c>
      <c r="B205" s="11">
        <v>2</v>
      </c>
    </row>
    <row r="206" spans="1:2" s="7" customFormat="1" ht="16.5" customHeight="1">
      <c r="A206" s="10" t="s">
        <v>59</v>
      </c>
      <c r="B206" s="11">
        <v>0</v>
      </c>
    </row>
    <row r="207" spans="1:2" s="7" customFormat="1" ht="16.5" customHeight="1">
      <c r="A207" s="10" t="s">
        <v>356</v>
      </c>
      <c r="B207" s="11">
        <v>0</v>
      </c>
    </row>
    <row r="208" spans="1:2" s="7" customFormat="1" ht="16.5" customHeight="1">
      <c r="A208" s="10" t="s">
        <v>54</v>
      </c>
      <c r="B208" s="11">
        <v>0</v>
      </c>
    </row>
    <row r="209" spans="1:2" s="7" customFormat="1" ht="16.5" customHeight="1">
      <c r="A209" s="10" t="s">
        <v>1234</v>
      </c>
      <c r="B209" s="11">
        <v>0</v>
      </c>
    </row>
    <row r="210" spans="1:2" s="7" customFormat="1" ht="16.5" customHeight="1">
      <c r="A210" s="10" t="s">
        <v>1350</v>
      </c>
      <c r="B210" s="11">
        <v>314</v>
      </c>
    </row>
    <row r="211" spans="1:2" s="7" customFormat="1" ht="16.5" customHeight="1">
      <c r="A211" s="10" t="s">
        <v>1571</v>
      </c>
      <c r="B211" s="11">
        <v>249</v>
      </c>
    </row>
    <row r="212" spans="1:2" s="7" customFormat="1" ht="16.5" customHeight="1">
      <c r="A212" s="10" t="s">
        <v>548</v>
      </c>
      <c r="B212" s="11">
        <v>32</v>
      </c>
    </row>
    <row r="213" spans="1:2" s="7" customFormat="1" ht="16.5" customHeight="1">
      <c r="A213" s="10" t="s">
        <v>59</v>
      </c>
      <c r="B213" s="11">
        <v>0</v>
      </c>
    </row>
    <row r="214" spans="1:2" s="7" customFormat="1" ht="16.5" customHeight="1">
      <c r="A214" s="10" t="s">
        <v>105</v>
      </c>
      <c r="B214" s="11">
        <v>0</v>
      </c>
    </row>
    <row r="215" spans="1:2" s="7" customFormat="1" ht="16.5" customHeight="1">
      <c r="A215" s="10" t="s">
        <v>114</v>
      </c>
      <c r="B215" s="11">
        <v>0</v>
      </c>
    </row>
    <row r="216" spans="1:2" s="7" customFormat="1" ht="16.5" customHeight="1">
      <c r="A216" s="10" t="s">
        <v>54</v>
      </c>
      <c r="B216" s="11">
        <v>12</v>
      </c>
    </row>
    <row r="217" spans="1:2" s="7" customFormat="1" ht="16.5" customHeight="1">
      <c r="A217" s="10" t="s">
        <v>1121</v>
      </c>
      <c r="B217" s="11">
        <v>21</v>
      </c>
    </row>
    <row r="218" spans="1:2" s="7" customFormat="1" ht="16.5" customHeight="1">
      <c r="A218" s="10" t="s">
        <v>1498</v>
      </c>
      <c r="B218" s="11">
        <v>830</v>
      </c>
    </row>
    <row r="219" spans="1:2" s="7" customFormat="1" ht="16.5" customHeight="1">
      <c r="A219" s="10" t="s">
        <v>1571</v>
      </c>
      <c r="B219" s="11">
        <v>458</v>
      </c>
    </row>
    <row r="220" spans="1:2" s="7" customFormat="1" ht="16.5" customHeight="1">
      <c r="A220" s="10" t="s">
        <v>548</v>
      </c>
      <c r="B220" s="11">
        <v>174</v>
      </c>
    </row>
    <row r="221" spans="1:2" s="7" customFormat="1" ht="16.5" customHeight="1">
      <c r="A221" s="10" t="s">
        <v>59</v>
      </c>
      <c r="B221" s="11">
        <v>0</v>
      </c>
    </row>
    <row r="222" spans="1:2" s="7" customFormat="1" ht="16.5" customHeight="1">
      <c r="A222" s="10" t="s">
        <v>1233</v>
      </c>
      <c r="B222" s="11">
        <v>119</v>
      </c>
    </row>
    <row r="223" spans="1:2" s="7" customFormat="1" ht="16.5" customHeight="1">
      <c r="A223" s="10" t="s">
        <v>54</v>
      </c>
      <c r="B223" s="11">
        <v>24</v>
      </c>
    </row>
    <row r="224" spans="1:2" s="7" customFormat="1" ht="16.5" customHeight="1">
      <c r="A224" s="10" t="s">
        <v>628</v>
      </c>
      <c r="B224" s="11">
        <v>55</v>
      </c>
    </row>
    <row r="225" spans="1:2" s="7" customFormat="1" ht="16.5" customHeight="1">
      <c r="A225" s="10" t="s">
        <v>535</v>
      </c>
      <c r="B225" s="11">
        <v>544</v>
      </c>
    </row>
    <row r="226" spans="1:2" s="7" customFormat="1" ht="16.5" customHeight="1">
      <c r="A226" s="10" t="s">
        <v>1571</v>
      </c>
      <c r="B226" s="11">
        <v>185</v>
      </c>
    </row>
    <row r="227" spans="1:2" s="7" customFormat="1" ht="16.5" customHeight="1">
      <c r="A227" s="10" t="s">
        <v>548</v>
      </c>
      <c r="B227" s="11">
        <v>109</v>
      </c>
    </row>
    <row r="228" spans="1:2" s="7" customFormat="1" ht="16.5" customHeight="1">
      <c r="A228" s="10" t="s">
        <v>59</v>
      </c>
      <c r="B228" s="11">
        <v>0</v>
      </c>
    </row>
    <row r="229" spans="1:2" s="7" customFormat="1" ht="16.5" customHeight="1">
      <c r="A229" s="10" t="s">
        <v>54</v>
      </c>
      <c r="B229" s="11">
        <v>43</v>
      </c>
    </row>
    <row r="230" spans="1:2" s="7" customFormat="1" ht="16.5" customHeight="1">
      <c r="A230" s="10" t="s">
        <v>1354</v>
      </c>
      <c r="B230" s="11">
        <v>207</v>
      </c>
    </row>
    <row r="231" spans="1:2" s="7" customFormat="1" ht="16.5" customHeight="1">
      <c r="A231" s="10" t="s">
        <v>318</v>
      </c>
      <c r="B231" s="11">
        <v>361</v>
      </c>
    </row>
    <row r="232" spans="1:2" s="7" customFormat="1" ht="16.5" customHeight="1">
      <c r="A232" s="10" t="s">
        <v>1571</v>
      </c>
      <c r="B232" s="11">
        <v>113</v>
      </c>
    </row>
    <row r="233" spans="1:2" s="7" customFormat="1" ht="16.5" customHeight="1">
      <c r="A233" s="10" t="s">
        <v>548</v>
      </c>
      <c r="B233" s="11">
        <v>107</v>
      </c>
    </row>
    <row r="234" spans="1:2" s="7" customFormat="1" ht="16.5" customHeight="1">
      <c r="A234" s="10" t="s">
        <v>59</v>
      </c>
      <c r="B234" s="11">
        <v>0</v>
      </c>
    </row>
    <row r="235" spans="1:2" s="7" customFormat="1" ht="16.5" customHeight="1">
      <c r="A235" s="10" t="s">
        <v>54</v>
      </c>
      <c r="B235" s="11">
        <v>73</v>
      </c>
    </row>
    <row r="236" spans="1:2" s="7" customFormat="1" ht="16.5" customHeight="1">
      <c r="A236" s="10" t="s">
        <v>848</v>
      </c>
      <c r="B236" s="11">
        <v>68</v>
      </c>
    </row>
    <row r="237" spans="1:2" s="7" customFormat="1" ht="16.5" customHeight="1">
      <c r="A237" s="10" t="s">
        <v>688</v>
      </c>
      <c r="B237" s="11">
        <v>43</v>
      </c>
    </row>
    <row r="238" spans="1:2" s="7" customFormat="1" ht="16.5" customHeight="1">
      <c r="A238" s="10" t="s">
        <v>1571</v>
      </c>
      <c r="B238" s="11">
        <v>39</v>
      </c>
    </row>
    <row r="239" spans="1:2" s="7" customFormat="1" ht="16.5" customHeight="1">
      <c r="A239" s="10" t="s">
        <v>548</v>
      </c>
      <c r="B239" s="11">
        <v>4</v>
      </c>
    </row>
    <row r="240" spans="1:2" s="7" customFormat="1" ht="16.5" customHeight="1">
      <c r="A240" s="10" t="s">
        <v>59</v>
      </c>
      <c r="B240" s="11">
        <v>0</v>
      </c>
    </row>
    <row r="241" spans="1:2" s="7" customFormat="1" ht="16.5" customHeight="1">
      <c r="A241" s="10" t="s">
        <v>54</v>
      </c>
      <c r="B241" s="11">
        <v>0</v>
      </c>
    </row>
    <row r="242" spans="1:2" s="7" customFormat="1" ht="16.5" customHeight="1">
      <c r="A242" s="10" t="s">
        <v>361</v>
      </c>
      <c r="B242" s="11">
        <v>0</v>
      </c>
    </row>
    <row r="243" spans="1:2" s="7" customFormat="1" ht="16.5" customHeight="1">
      <c r="A243" s="10" t="s">
        <v>812</v>
      </c>
      <c r="B243" s="11">
        <v>0</v>
      </c>
    </row>
    <row r="244" spans="1:2" s="7" customFormat="1" ht="16.5" customHeight="1">
      <c r="A244" s="10" t="s">
        <v>1571</v>
      </c>
      <c r="B244" s="11">
        <v>0</v>
      </c>
    </row>
    <row r="245" spans="1:2" s="7" customFormat="1" ht="16.5" customHeight="1">
      <c r="A245" s="10" t="s">
        <v>548</v>
      </c>
      <c r="B245" s="11">
        <v>0</v>
      </c>
    </row>
    <row r="246" spans="1:2" s="7" customFormat="1" ht="16.5" customHeight="1">
      <c r="A246" s="10" t="s">
        <v>59</v>
      </c>
      <c r="B246" s="11">
        <v>0</v>
      </c>
    </row>
    <row r="247" spans="1:2" s="7" customFormat="1" ht="16.5" customHeight="1">
      <c r="A247" s="10" t="s">
        <v>54</v>
      </c>
      <c r="B247" s="11">
        <v>0</v>
      </c>
    </row>
    <row r="248" spans="1:2" s="7" customFormat="1" ht="16.5" customHeight="1">
      <c r="A248" s="10" t="s">
        <v>487</v>
      </c>
      <c r="B248" s="11">
        <v>0</v>
      </c>
    </row>
    <row r="249" spans="1:2" s="7" customFormat="1" ht="16.5" customHeight="1">
      <c r="A249" s="10" t="s">
        <v>1433</v>
      </c>
      <c r="B249" s="11">
        <v>633</v>
      </c>
    </row>
    <row r="250" spans="1:2" s="7" customFormat="1" ht="16.5" customHeight="1">
      <c r="A250" s="10" t="s">
        <v>1571</v>
      </c>
      <c r="B250" s="11">
        <v>318</v>
      </c>
    </row>
    <row r="251" spans="1:2" s="7" customFormat="1" ht="16.5" customHeight="1">
      <c r="A251" s="10" t="s">
        <v>548</v>
      </c>
      <c r="B251" s="11">
        <v>77</v>
      </c>
    </row>
    <row r="252" spans="1:2" s="7" customFormat="1" ht="16.5" customHeight="1">
      <c r="A252" s="10" t="s">
        <v>59</v>
      </c>
      <c r="B252" s="11">
        <v>0</v>
      </c>
    </row>
    <row r="253" spans="1:2" s="7" customFormat="1" ht="16.5" customHeight="1">
      <c r="A253" s="10" t="s">
        <v>54</v>
      </c>
      <c r="B253" s="11">
        <v>87</v>
      </c>
    </row>
    <row r="254" spans="1:2" s="7" customFormat="1" ht="16.5" customHeight="1">
      <c r="A254" s="10" t="s">
        <v>636</v>
      </c>
      <c r="B254" s="11">
        <v>151</v>
      </c>
    </row>
    <row r="255" spans="1:2" s="7" customFormat="1" ht="16.5" customHeight="1">
      <c r="A255" s="10" t="s">
        <v>839</v>
      </c>
      <c r="B255" s="11">
        <v>12994</v>
      </c>
    </row>
    <row r="256" spans="1:2" s="7" customFormat="1" ht="16.5" customHeight="1">
      <c r="A256" s="10" t="s">
        <v>440</v>
      </c>
      <c r="B256" s="11">
        <v>0</v>
      </c>
    </row>
    <row r="257" spans="1:2" s="7" customFormat="1" ht="16.5" customHeight="1">
      <c r="A257" s="10" t="s">
        <v>831</v>
      </c>
      <c r="B257" s="11">
        <v>12994</v>
      </c>
    </row>
    <row r="258" spans="1:2" s="7" customFormat="1" ht="16.5" customHeight="1">
      <c r="A258" s="10" t="s">
        <v>1034</v>
      </c>
      <c r="B258" s="11">
        <v>0</v>
      </c>
    </row>
    <row r="259" spans="1:2" s="7" customFormat="1" ht="16.5" customHeight="1">
      <c r="A259" s="10" t="s">
        <v>1330</v>
      </c>
      <c r="B259" s="11">
        <v>0</v>
      </c>
    </row>
    <row r="260" spans="1:2" s="7" customFormat="1" ht="16.5" customHeight="1">
      <c r="A260" s="10" t="s">
        <v>1571</v>
      </c>
      <c r="B260" s="11">
        <v>0</v>
      </c>
    </row>
    <row r="261" spans="1:2" s="7" customFormat="1" ht="16.5" customHeight="1">
      <c r="A261" s="10" t="s">
        <v>548</v>
      </c>
      <c r="B261" s="11">
        <v>0</v>
      </c>
    </row>
    <row r="262" spans="1:2" s="7" customFormat="1" ht="16.5" customHeight="1">
      <c r="A262" s="10" t="s">
        <v>59</v>
      </c>
      <c r="B262" s="11">
        <v>0</v>
      </c>
    </row>
    <row r="263" spans="1:2" s="7" customFormat="1" ht="16.5" customHeight="1">
      <c r="A263" s="10" t="s">
        <v>1233</v>
      </c>
      <c r="B263" s="11">
        <v>0</v>
      </c>
    </row>
    <row r="264" spans="1:2" s="7" customFormat="1" ht="16.5" customHeight="1">
      <c r="A264" s="10" t="s">
        <v>54</v>
      </c>
      <c r="B264" s="11">
        <v>0</v>
      </c>
    </row>
    <row r="265" spans="1:2" s="7" customFormat="1" ht="16.5" customHeight="1">
      <c r="A265" s="10" t="s">
        <v>364</v>
      </c>
      <c r="B265" s="11">
        <v>0</v>
      </c>
    </row>
    <row r="266" spans="1:2" s="7" customFormat="1" ht="16.5" customHeight="1">
      <c r="A266" s="10" t="s">
        <v>620</v>
      </c>
      <c r="B266" s="11">
        <v>0</v>
      </c>
    </row>
    <row r="267" spans="1:2" s="7" customFormat="1" ht="16.5" customHeight="1">
      <c r="A267" s="10" t="s">
        <v>635</v>
      </c>
      <c r="B267" s="11">
        <v>0</v>
      </c>
    </row>
    <row r="268" spans="1:2" s="7" customFormat="1" ht="16.5" customHeight="1">
      <c r="A268" s="10" t="s">
        <v>1300</v>
      </c>
      <c r="B268" s="11">
        <v>0</v>
      </c>
    </row>
    <row r="269" spans="1:2" s="7" customFormat="1" ht="16.5" customHeight="1">
      <c r="A269" s="10" t="s">
        <v>360</v>
      </c>
      <c r="B269" s="11">
        <v>0</v>
      </c>
    </row>
    <row r="270" spans="1:2" s="7" customFormat="1" ht="16.5" customHeight="1">
      <c r="A270" s="10" t="s">
        <v>1268</v>
      </c>
      <c r="B270" s="11">
        <v>0</v>
      </c>
    </row>
    <row r="271" spans="1:2" s="7" customFormat="1" ht="16.5" customHeight="1">
      <c r="A271" s="10" t="s">
        <v>1522</v>
      </c>
      <c r="B271" s="11">
        <v>0</v>
      </c>
    </row>
    <row r="272" spans="1:2" s="7" customFormat="1" ht="16.5" customHeight="1">
      <c r="A272" s="10" t="s">
        <v>11</v>
      </c>
      <c r="B272" s="11">
        <v>0</v>
      </c>
    </row>
    <row r="273" spans="1:2" s="7" customFormat="1" ht="16.5" customHeight="1">
      <c r="A273" s="10" t="s">
        <v>1446</v>
      </c>
      <c r="B273" s="11">
        <v>0</v>
      </c>
    </row>
    <row r="274" spans="1:2" s="7" customFormat="1" ht="16.5" customHeight="1">
      <c r="A274" s="10" t="s">
        <v>223</v>
      </c>
      <c r="B274" s="11">
        <v>0</v>
      </c>
    </row>
    <row r="275" spans="1:2" s="7" customFormat="1" ht="16.5" customHeight="1">
      <c r="A275" s="10" t="s">
        <v>942</v>
      </c>
      <c r="B275" s="11">
        <v>0</v>
      </c>
    </row>
    <row r="276" spans="1:2" s="7" customFormat="1" ht="16.5" customHeight="1">
      <c r="A276" s="10" t="s">
        <v>1143</v>
      </c>
      <c r="B276" s="11">
        <v>0</v>
      </c>
    </row>
    <row r="277" spans="1:2" s="7" customFormat="1" ht="16.5" customHeight="1">
      <c r="A277" s="10" t="s">
        <v>381</v>
      </c>
      <c r="B277" s="11">
        <v>0</v>
      </c>
    </row>
    <row r="278" spans="1:2" s="7" customFormat="1" ht="16.5" customHeight="1">
      <c r="A278" s="10" t="s">
        <v>515</v>
      </c>
      <c r="B278" s="11">
        <v>0</v>
      </c>
    </row>
    <row r="279" spans="1:2" s="7" customFormat="1" ht="16.5" customHeight="1">
      <c r="A279" s="10" t="s">
        <v>97</v>
      </c>
      <c r="B279" s="11">
        <v>0</v>
      </c>
    </row>
    <row r="280" spans="1:2" s="7" customFormat="1" ht="16.5" customHeight="1">
      <c r="A280" s="10" t="s">
        <v>585</v>
      </c>
      <c r="B280" s="11">
        <v>0</v>
      </c>
    </row>
    <row r="281" spans="1:2" s="7" customFormat="1" ht="16.5" customHeight="1">
      <c r="A281" s="10" t="s">
        <v>1101</v>
      </c>
      <c r="B281" s="11">
        <v>0</v>
      </c>
    </row>
    <row r="282" spans="1:2" s="7" customFormat="1" ht="16.5" customHeight="1">
      <c r="A282" s="10" t="s">
        <v>1293</v>
      </c>
      <c r="B282" s="11">
        <v>0</v>
      </c>
    </row>
    <row r="283" spans="1:2" s="7" customFormat="1" ht="16.5" customHeight="1">
      <c r="A283" s="10" t="s">
        <v>1033</v>
      </c>
      <c r="B283" s="11">
        <v>0</v>
      </c>
    </row>
    <row r="284" spans="1:2" s="7" customFormat="1" ht="16.5" customHeight="1">
      <c r="A284" s="10" t="s">
        <v>88</v>
      </c>
      <c r="B284" s="11">
        <v>0</v>
      </c>
    </row>
    <row r="285" spans="1:2" s="7" customFormat="1" ht="16.5" customHeight="1">
      <c r="A285" s="10" t="s">
        <v>971</v>
      </c>
      <c r="B285" s="11">
        <v>0</v>
      </c>
    </row>
    <row r="286" spans="1:2" s="7" customFormat="1" ht="16.5" customHeight="1">
      <c r="A286" s="10" t="s">
        <v>1329</v>
      </c>
      <c r="B286" s="11">
        <v>0</v>
      </c>
    </row>
    <row r="287" spans="1:2" s="7" customFormat="1" ht="16.5" customHeight="1">
      <c r="A287" s="10" t="s">
        <v>1428</v>
      </c>
      <c r="B287" s="11">
        <v>0</v>
      </c>
    </row>
    <row r="288" spans="1:2" s="7" customFormat="1" ht="16.5" customHeight="1">
      <c r="A288" s="10" t="s">
        <v>40</v>
      </c>
      <c r="B288" s="11">
        <v>0</v>
      </c>
    </row>
    <row r="289" spans="1:2" s="7" customFormat="1" ht="16.5" customHeight="1">
      <c r="A289" s="10" t="s">
        <v>1427</v>
      </c>
      <c r="B289" s="11">
        <v>0</v>
      </c>
    </row>
    <row r="290" spans="1:2" s="7" customFormat="1" ht="16.5" customHeight="1">
      <c r="A290" s="10" t="s">
        <v>934</v>
      </c>
      <c r="B290" s="11">
        <v>0</v>
      </c>
    </row>
    <row r="291" spans="1:2" s="7" customFormat="1" ht="16.5" customHeight="1">
      <c r="A291" s="10" t="s">
        <v>1577</v>
      </c>
      <c r="B291" s="11">
        <v>0</v>
      </c>
    </row>
    <row r="292" spans="1:2" s="7" customFormat="1" ht="16.5" customHeight="1">
      <c r="A292" s="10" t="s">
        <v>1100</v>
      </c>
      <c r="B292" s="11">
        <v>0</v>
      </c>
    </row>
    <row r="293" spans="1:2" s="7" customFormat="1" ht="16.5" customHeight="1">
      <c r="A293" s="10" t="s">
        <v>93</v>
      </c>
      <c r="B293" s="11">
        <v>0</v>
      </c>
    </row>
    <row r="294" spans="1:2" s="7" customFormat="1" ht="16.5" customHeight="1">
      <c r="A294" s="10" t="s">
        <v>1062</v>
      </c>
      <c r="B294" s="11">
        <v>0</v>
      </c>
    </row>
    <row r="295" spans="1:2" s="7" customFormat="1" ht="16.5" customHeight="1">
      <c r="A295" s="10" t="s">
        <v>614</v>
      </c>
      <c r="B295" s="11">
        <v>242</v>
      </c>
    </row>
    <row r="296" spans="1:2" s="7" customFormat="1" ht="16.5" customHeight="1">
      <c r="A296" s="10" t="s">
        <v>1559</v>
      </c>
      <c r="B296" s="11">
        <v>0</v>
      </c>
    </row>
    <row r="297" spans="1:2" s="7" customFormat="1" ht="16.5" customHeight="1">
      <c r="A297" s="10" t="s">
        <v>1392</v>
      </c>
      <c r="B297" s="11">
        <v>0</v>
      </c>
    </row>
    <row r="298" spans="1:2" s="7" customFormat="1" ht="16.5" customHeight="1">
      <c r="A298" s="10" t="s">
        <v>250</v>
      </c>
      <c r="B298" s="11">
        <v>0</v>
      </c>
    </row>
    <row r="299" spans="1:2" s="7" customFormat="1" ht="16.5" customHeight="1">
      <c r="A299" s="10" t="s">
        <v>977</v>
      </c>
      <c r="B299" s="11">
        <v>0</v>
      </c>
    </row>
    <row r="300" spans="1:2" s="7" customFormat="1" ht="16.5" customHeight="1">
      <c r="A300" s="10" t="s">
        <v>1129</v>
      </c>
      <c r="B300" s="11">
        <v>0</v>
      </c>
    </row>
    <row r="301" spans="1:2" s="7" customFormat="1" ht="16.5" customHeight="1">
      <c r="A301" s="10" t="s">
        <v>819</v>
      </c>
      <c r="B301" s="11">
        <v>0</v>
      </c>
    </row>
    <row r="302" spans="1:2" s="7" customFormat="1" ht="16.5" customHeight="1">
      <c r="A302" s="10" t="s">
        <v>511</v>
      </c>
      <c r="B302" s="11">
        <v>242</v>
      </c>
    </row>
    <row r="303" spans="1:2" s="7" customFormat="1" ht="16.5" customHeight="1">
      <c r="A303" s="10" t="s">
        <v>1517</v>
      </c>
      <c r="B303" s="11">
        <v>4</v>
      </c>
    </row>
    <row r="304" spans="1:2" s="7" customFormat="1" ht="16.5" customHeight="1">
      <c r="A304" s="10" t="s">
        <v>579</v>
      </c>
      <c r="B304" s="11">
        <v>0</v>
      </c>
    </row>
    <row r="305" spans="1:2" s="7" customFormat="1" ht="16.5" customHeight="1">
      <c r="A305" s="10" t="s">
        <v>672</v>
      </c>
      <c r="B305" s="11">
        <v>0</v>
      </c>
    </row>
    <row r="306" spans="1:2" s="7" customFormat="1" ht="16.5" customHeight="1">
      <c r="A306" s="10" t="s">
        <v>1496</v>
      </c>
      <c r="B306" s="11">
        <v>0</v>
      </c>
    </row>
    <row r="307" spans="1:2" s="7" customFormat="1" ht="16.5" customHeight="1">
      <c r="A307" s="10" t="s">
        <v>81</v>
      </c>
      <c r="B307" s="11">
        <v>0</v>
      </c>
    </row>
    <row r="308" spans="1:2" s="7" customFormat="1" ht="16.5" customHeight="1">
      <c r="A308" s="10" t="s">
        <v>1388</v>
      </c>
      <c r="B308" s="11">
        <v>0</v>
      </c>
    </row>
    <row r="309" spans="1:2" s="7" customFormat="1" ht="16.5" customHeight="1">
      <c r="A309" s="10" t="s">
        <v>634</v>
      </c>
      <c r="B309" s="11">
        <v>238</v>
      </c>
    </row>
    <row r="310" spans="1:2" s="7" customFormat="1" ht="16.5" customHeight="1">
      <c r="A310" s="10" t="s">
        <v>524</v>
      </c>
      <c r="B310" s="11">
        <v>0</v>
      </c>
    </row>
    <row r="311" spans="1:2" s="7" customFormat="1" ht="16.5" customHeight="1">
      <c r="A311" s="10" t="s">
        <v>1196</v>
      </c>
      <c r="B311" s="11">
        <v>0</v>
      </c>
    </row>
    <row r="312" spans="1:2" s="7" customFormat="1" ht="16.5" customHeight="1">
      <c r="A312" s="10" t="s">
        <v>47</v>
      </c>
      <c r="B312" s="11">
        <v>0</v>
      </c>
    </row>
    <row r="313" spans="1:2" s="7" customFormat="1" ht="16.5" customHeight="1">
      <c r="A313" s="10" t="s">
        <v>1068</v>
      </c>
      <c r="B313" s="11">
        <v>16354</v>
      </c>
    </row>
    <row r="314" spans="1:2" s="7" customFormat="1" ht="16.5" customHeight="1">
      <c r="A314" s="10" t="s">
        <v>504</v>
      </c>
      <c r="B314" s="11">
        <v>534</v>
      </c>
    </row>
    <row r="315" spans="1:2" s="7" customFormat="1" ht="16.5" customHeight="1">
      <c r="A315" s="10" t="s">
        <v>296</v>
      </c>
      <c r="B315" s="11">
        <v>0</v>
      </c>
    </row>
    <row r="316" spans="1:2" s="7" customFormat="1" ht="16.5" customHeight="1">
      <c r="A316" s="10" t="s">
        <v>1277</v>
      </c>
      <c r="B316" s="11">
        <v>115</v>
      </c>
    </row>
    <row r="317" spans="1:2" s="7" customFormat="1" ht="16.5" customHeight="1">
      <c r="A317" s="10" t="s">
        <v>195</v>
      </c>
      <c r="B317" s="11">
        <v>386</v>
      </c>
    </row>
    <row r="318" spans="1:2" s="7" customFormat="1" ht="16.5" customHeight="1">
      <c r="A318" s="10" t="s">
        <v>644</v>
      </c>
      <c r="B318" s="11">
        <v>33</v>
      </c>
    </row>
    <row r="319" spans="1:2" s="7" customFormat="1" ht="16.5" customHeight="1">
      <c r="A319" s="10" t="s">
        <v>941</v>
      </c>
      <c r="B319" s="11">
        <v>0</v>
      </c>
    </row>
    <row r="320" spans="1:2" s="7" customFormat="1" ht="16.5" customHeight="1">
      <c r="A320" s="10" t="s">
        <v>1260</v>
      </c>
      <c r="B320" s="11">
        <v>0</v>
      </c>
    </row>
    <row r="321" spans="1:2" s="7" customFormat="1" ht="16.5" customHeight="1">
      <c r="A321" s="10" t="s">
        <v>671</v>
      </c>
      <c r="B321" s="11">
        <v>0</v>
      </c>
    </row>
    <row r="322" spans="1:2" s="7" customFormat="1" ht="16.5" customHeight="1">
      <c r="A322" s="10" t="s">
        <v>685</v>
      </c>
      <c r="B322" s="11">
        <v>0</v>
      </c>
    </row>
    <row r="323" spans="1:2" s="7" customFormat="1" ht="16.5" customHeight="1">
      <c r="A323" s="10" t="s">
        <v>145</v>
      </c>
      <c r="B323" s="11">
        <v>0</v>
      </c>
    </row>
    <row r="324" spans="1:2" s="7" customFormat="1" ht="16.5" customHeight="1">
      <c r="A324" s="10" t="s">
        <v>1164</v>
      </c>
      <c r="B324" s="11">
        <v>0</v>
      </c>
    </row>
    <row r="325" spans="1:2" s="7" customFormat="1" ht="16.5" customHeight="1">
      <c r="A325" s="10" t="s">
        <v>1301</v>
      </c>
      <c r="B325" s="11">
        <v>10401</v>
      </c>
    </row>
    <row r="326" spans="1:2" s="7" customFormat="1" ht="16.5" customHeight="1">
      <c r="A326" s="10" t="s">
        <v>1571</v>
      </c>
      <c r="B326" s="11">
        <v>5634</v>
      </c>
    </row>
    <row r="327" spans="1:2" s="7" customFormat="1" ht="16.5" customHeight="1">
      <c r="A327" s="10" t="s">
        <v>548</v>
      </c>
      <c r="B327" s="11">
        <v>2746</v>
      </c>
    </row>
    <row r="328" spans="1:2" s="7" customFormat="1" ht="16.5" customHeight="1">
      <c r="A328" s="10" t="s">
        <v>59</v>
      </c>
      <c r="B328" s="11">
        <v>0</v>
      </c>
    </row>
    <row r="329" spans="1:2" s="7" customFormat="1" ht="16.5" customHeight="1">
      <c r="A329" s="10" t="s">
        <v>1032</v>
      </c>
      <c r="B329" s="11">
        <v>0</v>
      </c>
    </row>
    <row r="330" spans="1:2" s="7" customFormat="1" ht="16.5" customHeight="1">
      <c r="A330" s="10" t="s">
        <v>372</v>
      </c>
      <c r="B330" s="11">
        <v>0</v>
      </c>
    </row>
    <row r="331" spans="1:2" s="7" customFormat="1" ht="16.5" customHeight="1">
      <c r="A331" s="10" t="s">
        <v>1031</v>
      </c>
      <c r="B331" s="11">
        <v>0</v>
      </c>
    </row>
    <row r="332" spans="1:2" s="7" customFormat="1" ht="16.5" customHeight="1">
      <c r="A332" s="10" t="s">
        <v>1342</v>
      </c>
      <c r="B332" s="11">
        <v>0</v>
      </c>
    </row>
    <row r="333" spans="1:2" s="7" customFormat="1" ht="16.5" customHeight="1">
      <c r="A333" s="10" t="s">
        <v>1349</v>
      </c>
      <c r="B333" s="11">
        <v>0</v>
      </c>
    </row>
    <row r="334" spans="1:2" s="7" customFormat="1" ht="16.5" customHeight="1">
      <c r="A334" s="10" t="s">
        <v>910</v>
      </c>
      <c r="B334" s="11">
        <v>0</v>
      </c>
    </row>
    <row r="335" spans="1:2" s="7" customFormat="1" ht="16.5" customHeight="1">
      <c r="A335" s="10" t="s">
        <v>408</v>
      </c>
      <c r="B335" s="11">
        <v>0</v>
      </c>
    </row>
    <row r="336" spans="1:2" s="7" customFormat="1" ht="16.5" customHeight="1">
      <c r="A336" s="10" t="s">
        <v>1076</v>
      </c>
      <c r="B336" s="11">
        <v>10</v>
      </c>
    </row>
    <row r="337" spans="1:2" s="7" customFormat="1" ht="16.5" customHeight="1">
      <c r="A337" s="10" t="s">
        <v>113</v>
      </c>
      <c r="B337" s="11">
        <v>714</v>
      </c>
    </row>
    <row r="338" spans="1:2" s="7" customFormat="1" ht="16.5" customHeight="1">
      <c r="A338" s="10" t="s">
        <v>1082</v>
      </c>
      <c r="B338" s="11">
        <v>0</v>
      </c>
    </row>
    <row r="339" spans="1:2" s="7" customFormat="1" ht="16.5" customHeight="1">
      <c r="A339" s="10" t="s">
        <v>371</v>
      </c>
      <c r="B339" s="11">
        <v>0</v>
      </c>
    </row>
    <row r="340" spans="1:2" s="7" customFormat="1" ht="16.5" customHeight="1">
      <c r="A340" s="10" t="s">
        <v>1142</v>
      </c>
      <c r="B340" s="11">
        <v>0</v>
      </c>
    </row>
    <row r="341" spans="1:2" s="7" customFormat="1" ht="16.5" customHeight="1">
      <c r="A341" s="10" t="s">
        <v>179</v>
      </c>
      <c r="B341" s="11">
        <v>0</v>
      </c>
    </row>
    <row r="342" spans="1:2" s="7" customFormat="1" ht="16.5" customHeight="1">
      <c r="A342" s="10" t="s">
        <v>847</v>
      </c>
      <c r="B342" s="11">
        <v>1111</v>
      </c>
    </row>
    <row r="343" spans="1:2" s="7" customFormat="1" ht="16.5" customHeight="1">
      <c r="A343" s="10" t="s">
        <v>1259</v>
      </c>
      <c r="B343" s="11">
        <v>0</v>
      </c>
    </row>
    <row r="344" spans="1:2" s="7" customFormat="1" ht="16.5" customHeight="1">
      <c r="A344" s="10" t="s">
        <v>516</v>
      </c>
      <c r="B344" s="11">
        <v>0</v>
      </c>
    </row>
    <row r="345" spans="1:2" s="7" customFormat="1" ht="16.5" customHeight="1">
      <c r="A345" s="10" t="s">
        <v>54</v>
      </c>
      <c r="B345" s="11">
        <v>0</v>
      </c>
    </row>
    <row r="346" spans="1:2" s="7" customFormat="1" ht="16.5" customHeight="1">
      <c r="A346" s="10" t="s">
        <v>1582</v>
      </c>
      <c r="B346" s="11">
        <v>186</v>
      </c>
    </row>
    <row r="347" spans="1:2" s="7" customFormat="1" ht="16.5" customHeight="1">
      <c r="A347" s="10" t="s">
        <v>1435</v>
      </c>
      <c r="B347" s="11">
        <v>0</v>
      </c>
    </row>
    <row r="348" spans="1:2" s="7" customFormat="1" ht="16.5" customHeight="1">
      <c r="A348" s="10" t="s">
        <v>1571</v>
      </c>
      <c r="B348" s="11">
        <v>0</v>
      </c>
    </row>
    <row r="349" spans="1:2" s="7" customFormat="1" ht="16.5" customHeight="1">
      <c r="A349" s="10" t="s">
        <v>548</v>
      </c>
      <c r="B349" s="11">
        <v>0</v>
      </c>
    </row>
    <row r="350" spans="1:2" s="7" customFormat="1" ht="16.5" customHeight="1">
      <c r="A350" s="10" t="s">
        <v>59</v>
      </c>
      <c r="B350" s="11">
        <v>0</v>
      </c>
    </row>
    <row r="351" spans="1:2" s="7" customFormat="1" ht="16.5" customHeight="1">
      <c r="A351" s="10" t="s">
        <v>1377</v>
      </c>
      <c r="B351" s="11">
        <v>0</v>
      </c>
    </row>
    <row r="352" spans="1:2" s="7" customFormat="1" ht="16.5" customHeight="1">
      <c r="A352" s="10" t="s">
        <v>54</v>
      </c>
      <c r="B352" s="11">
        <v>0</v>
      </c>
    </row>
    <row r="353" spans="1:2" s="7" customFormat="1" ht="16.5" customHeight="1">
      <c r="A353" s="10" t="s">
        <v>1057</v>
      </c>
      <c r="B353" s="11">
        <v>0</v>
      </c>
    </row>
    <row r="354" spans="1:2" s="7" customFormat="1" ht="16.5" customHeight="1">
      <c r="A354" s="10" t="s">
        <v>41</v>
      </c>
      <c r="B354" s="11">
        <v>1344</v>
      </c>
    </row>
    <row r="355" spans="1:2" s="7" customFormat="1" ht="16.5" customHeight="1">
      <c r="A355" s="10" t="s">
        <v>1571</v>
      </c>
      <c r="B355" s="11">
        <v>981</v>
      </c>
    </row>
    <row r="356" spans="1:2" s="7" customFormat="1" ht="16.5" customHeight="1">
      <c r="A356" s="10" t="s">
        <v>548</v>
      </c>
      <c r="B356" s="11">
        <v>305</v>
      </c>
    </row>
    <row r="357" spans="1:2" s="7" customFormat="1" ht="16.5" customHeight="1">
      <c r="A357" s="10" t="s">
        <v>59</v>
      </c>
      <c r="B357" s="11">
        <v>0</v>
      </c>
    </row>
    <row r="358" spans="1:2" s="7" customFormat="1" ht="16.5" customHeight="1">
      <c r="A358" s="10" t="s">
        <v>380</v>
      </c>
      <c r="B358" s="11">
        <v>0</v>
      </c>
    </row>
    <row r="359" spans="1:2" s="7" customFormat="1" ht="16.5" customHeight="1">
      <c r="A359" s="10" t="s">
        <v>1521</v>
      </c>
      <c r="B359" s="11">
        <v>0</v>
      </c>
    </row>
    <row r="360" spans="1:2" s="7" customFormat="1" ht="16.5" customHeight="1">
      <c r="A360" s="10" t="s">
        <v>1276</v>
      </c>
      <c r="B360" s="11">
        <v>0</v>
      </c>
    </row>
    <row r="361" spans="1:2" s="7" customFormat="1" ht="16.5" customHeight="1">
      <c r="A361" s="10" t="s">
        <v>185</v>
      </c>
      <c r="B361" s="11">
        <v>0</v>
      </c>
    </row>
    <row r="362" spans="1:2" s="7" customFormat="1" ht="16.5" customHeight="1">
      <c r="A362" s="10" t="s">
        <v>647</v>
      </c>
      <c r="B362" s="11">
        <v>0</v>
      </c>
    </row>
    <row r="363" spans="1:2" s="7" customFormat="1" ht="16.5" customHeight="1">
      <c r="A363" s="10" t="s">
        <v>1391</v>
      </c>
      <c r="B363" s="11">
        <v>0</v>
      </c>
    </row>
    <row r="364" spans="1:2" s="7" customFormat="1" ht="16.5" customHeight="1">
      <c r="A364" s="10" t="s">
        <v>54</v>
      </c>
      <c r="B364" s="11">
        <v>58</v>
      </c>
    </row>
    <row r="365" spans="1:2" s="7" customFormat="1" ht="16.5" customHeight="1">
      <c r="A365" s="10" t="s">
        <v>1021</v>
      </c>
      <c r="B365" s="11">
        <v>0</v>
      </c>
    </row>
    <row r="366" spans="1:2" s="7" customFormat="1" ht="16.5" customHeight="1">
      <c r="A366" s="10" t="s">
        <v>840</v>
      </c>
      <c r="B366" s="11">
        <v>3503</v>
      </c>
    </row>
    <row r="367" spans="1:2" s="7" customFormat="1" ht="16.5" customHeight="1">
      <c r="A367" s="10" t="s">
        <v>1571</v>
      </c>
      <c r="B367" s="11">
        <v>1739</v>
      </c>
    </row>
    <row r="368" spans="1:2" s="7" customFormat="1" ht="16.5" customHeight="1">
      <c r="A368" s="10" t="s">
        <v>548</v>
      </c>
      <c r="B368" s="11">
        <v>538</v>
      </c>
    </row>
    <row r="369" spans="1:2" s="7" customFormat="1" ht="16.5" customHeight="1">
      <c r="A369" s="10" t="s">
        <v>59</v>
      </c>
      <c r="B369" s="11">
        <v>0</v>
      </c>
    </row>
    <row r="370" spans="1:2" s="7" customFormat="1" ht="16.5" customHeight="1">
      <c r="A370" s="10" t="s">
        <v>578</v>
      </c>
      <c r="B370" s="11">
        <v>107</v>
      </c>
    </row>
    <row r="371" spans="1:2" s="7" customFormat="1" ht="16.5" customHeight="1">
      <c r="A371" s="10" t="s">
        <v>1490</v>
      </c>
      <c r="B371" s="11">
        <v>0</v>
      </c>
    </row>
    <row r="372" spans="1:2" s="7" customFormat="1" ht="16.5" customHeight="1">
      <c r="A372" s="10" t="s">
        <v>684</v>
      </c>
      <c r="B372" s="11">
        <v>1104</v>
      </c>
    </row>
    <row r="373" spans="1:2" s="7" customFormat="1" ht="16.5" customHeight="1">
      <c r="A373" s="10" t="s">
        <v>54</v>
      </c>
      <c r="B373" s="11">
        <v>0</v>
      </c>
    </row>
    <row r="374" spans="1:2" s="7" customFormat="1" ht="16.5" customHeight="1">
      <c r="A374" s="10" t="s">
        <v>1075</v>
      </c>
      <c r="B374" s="11">
        <v>15</v>
      </c>
    </row>
    <row r="375" spans="1:2" s="7" customFormat="1" ht="16.5" customHeight="1">
      <c r="A375" s="10" t="s">
        <v>173</v>
      </c>
      <c r="B375" s="11">
        <v>572</v>
      </c>
    </row>
    <row r="376" spans="1:2" s="7" customFormat="1" ht="16.5" customHeight="1">
      <c r="A376" s="10" t="s">
        <v>1571</v>
      </c>
      <c r="B376" s="11">
        <v>363</v>
      </c>
    </row>
    <row r="377" spans="1:2" s="7" customFormat="1" ht="16.5" customHeight="1">
      <c r="A377" s="10" t="s">
        <v>548</v>
      </c>
      <c r="B377" s="11">
        <v>74</v>
      </c>
    </row>
    <row r="378" spans="1:2" s="7" customFormat="1" ht="16.5" customHeight="1">
      <c r="A378" s="10" t="s">
        <v>59</v>
      </c>
      <c r="B378" s="11">
        <v>0</v>
      </c>
    </row>
    <row r="379" spans="1:2" s="7" customFormat="1" ht="16.5" customHeight="1">
      <c r="A379" s="10" t="s">
        <v>27</v>
      </c>
      <c r="B379" s="11">
        <v>0</v>
      </c>
    </row>
    <row r="380" spans="1:2" s="7" customFormat="1" ht="16.5" customHeight="1">
      <c r="A380" s="10" t="s">
        <v>1558</v>
      </c>
      <c r="B380" s="11">
        <v>9</v>
      </c>
    </row>
    <row r="381" spans="1:2" s="7" customFormat="1" ht="16.5" customHeight="1">
      <c r="A381" s="10" t="s">
        <v>752</v>
      </c>
      <c r="B381" s="11">
        <v>37</v>
      </c>
    </row>
    <row r="382" spans="1:2" s="7" customFormat="1" ht="16.5" customHeight="1">
      <c r="A382" s="10" t="s">
        <v>236</v>
      </c>
      <c r="B382" s="11">
        <v>10</v>
      </c>
    </row>
    <row r="383" spans="1:2" s="7" customFormat="1" ht="16.5" customHeight="1">
      <c r="A383" s="10" t="s">
        <v>1387</v>
      </c>
      <c r="B383" s="11">
        <v>0</v>
      </c>
    </row>
    <row r="384" spans="1:2" s="7" customFormat="1" ht="16.5" customHeight="1">
      <c r="A384" s="10" t="s">
        <v>1248</v>
      </c>
      <c r="B384" s="11">
        <v>0</v>
      </c>
    </row>
    <row r="385" spans="1:2" s="7" customFormat="1" ht="16.5" customHeight="1">
      <c r="A385" s="10" t="s">
        <v>54</v>
      </c>
      <c r="B385" s="11">
        <v>72</v>
      </c>
    </row>
    <row r="386" spans="1:2" s="7" customFormat="1" ht="16.5" customHeight="1">
      <c r="A386" s="10" t="s">
        <v>788</v>
      </c>
      <c r="B386" s="11">
        <v>7</v>
      </c>
    </row>
    <row r="387" spans="1:2" s="7" customFormat="1" ht="16.5" customHeight="1">
      <c r="A387" s="10" t="s">
        <v>495</v>
      </c>
      <c r="B387" s="11">
        <v>0</v>
      </c>
    </row>
    <row r="388" spans="1:2" s="7" customFormat="1" ht="16.5" customHeight="1">
      <c r="A388" s="10" t="s">
        <v>1571</v>
      </c>
      <c r="B388" s="11">
        <v>0</v>
      </c>
    </row>
    <row r="389" spans="1:2" s="7" customFormat="1" ht="16.5" customHeight="1">
      <c r="A389" s="10" t="s">
        <v>548</v>
      </c>
      <c r="B389" s="11">
        <v>0</v>
      </c>
    </row>
    <row r="390" spans="1:2" s="7" customFormat="1" ht="16.5" customHeight="1">
      <c r="A390" s="10" t="s">
        <v>59</v>
      </c>
      <c r="B390" s="11">
        <v>0</v>
      </c>
    </row>
    <row r="391" spans="1:2" s="7" customFormat="1" ht="16.5" customHeight="1">
      <c r="A391" s="10" t="s">
        <v>643</v>
      </c>
      <c r="B391" s="11">
        <v>0</v>
      </c>
    </row>
    <row r="392" spans="1:2" s="7" customFormat="1" ht="16.5" customHeight="1">
      <c r="A392" s="10" t="s">
        <v>17</v>
      </c>
      <c r="B392" s="11">
        <v>0</v>
      </c>
    </row>
    <row r="393" spans="1:2" s="7" customFormat="1" ht="16.5" customHeight="1">
      <c r="A393" s="10" t="s">
        <v>104</v>
      </c>
      <c r="B393" s="11">
        <v>0</v>
      </c>
    </row>
    <row r="394" spans="1:2" s="7" customFormat="1" ht="16.5" customHeight="1">
      <c r="A394" s="10" t="s">
        <v>54</v>
      </c>
      <c r="B394" s="11">
        <v>0</v>
      </c>
    </row>
    <row r="395" spans="1:2" s="7" customFormat="1" ht="16.5" customHeight="1">
      <c r="A395" s="10" t="s">
        <v>735</v>
      </c>
      <c r="B395" s="11">
        <v>0</v>
      </c>
    </row>
    <row r="396" spans="1:2" s="7" customFormat="1" ht="16.5" customHeight="1">
      <c r="A396" s="10" t="s">
        <v>695</v>
      </c>
      <c r="B396" s="11">
        <v>0</v>
      </c>
    </row>
    <row r="397" spans="1:2" s="7" customFormat="1" ht="16.5" customHeight="1">
      <c r="A397" s="10" t="s">
        <v>1571</v>
      </c>
      <c r="B397" s="11">
        <v>0</v>
      </c>
    </row>
    <row r="398" spans="1:2" s="7" customFormat="1" ht="16.5" customHeight="1">
      <c r="A398" s="10" t="s">
        <v>548</v>
      </c>
      <c r="B398" s="11">
        <v>0</v>
      </c>
    </row>
    <row r="399" spans="1:2" s="7" customFormat="1" ht="16.5" customHeight="1">
      <c r="A399" s="10" t="s">
        <v>59</v>
      </c>
      <c r="B399" s="11">
        <v>0</v>
      </c>
    </row>
    <row r="400" spans="1:2" s="7" customFormat="1" ht="16.5" customHeight="1">
      <c r="A400" s="10" t="s">
        <v>1049</v>
      </c>
      <c r="B400" s="11">
        <v>0</v>
      </c>
    </row>
    <row r="401" spans="1:2" s="7" customFormat="1" ht="16.5" customHeight="1">
      <c r="A401" s="10" t="s">
        <v>455</v>
      </c>
      <c r="B401" s="11">
        <v>0</v>
      </c>
    </row>
    <row r="402" spans="1:2" s="7" customFormat="1" ht="16.5" customHeight="1">
      <c r="A402" s="10" t="s">
        <v>818</v>
      </c>
      <c r="B402" s="11">
        <v>0</v>
      </c>
    </row>
    <row r="403" spans="1:2" s="7" customFormat="1" ht="16.5" customHeight="1">
      <c r="A403" s="10" t="s">
        <v>54</v>
      </c>
      <c r="B403" s="11">
        <v>0</v>
      </c>
    </row>
    <row r="404" spans="1:2" s="7" customFormat="1" ht="16.5" customHeight="1">
      <c r="A404" s="10" t="s">
        <v>379</v>
      </c>
      <c r="B404" s="11">
        <v>0</v>
      </c>
    </row>
    <row r="405" spans="1:2" s="7" customFormat="1" ht="16.5" customHeight="1">
      <c r="A405" s="10" t="s">
        <v>1059</v>
      </c>
      <c r="B405" s="11">
        <v>0</v>
      </c>
    </row>
    <row r="406" spans="1:2" s="7" customFormat="1" ht="16.5" customHeight="1">
      <c r="A406" s="10" t="s">
        <v>1571</v>
      </c>
      <c r="B406" s="11">
        <v>0</v>
      </c>
    </row>
    <row r="407" spans="1:2" s="7" customFormat="1" ht="16.5" customHeight="1">
      <c r="A407" s="10" t="s">
        <v>548</v>
      </c>
      <c r="B407" s="11">
        <v>0</v>
      </c>
    </row>
    <row r="408" spans="1:2" s="7" customFormat="1" ht="16.5" customHeight="1">
      <c r="A408" s="10" t="s">
        <v>59</v>
      </c>
      <c r="B408" s="11">
        <v>0</v>
      </c>
    </row>
    <row r="409" spans="1:2" s="7" customFormat="1" ht="16.5" customHeight="1">
      <c r="A409" s="10" t="s">
        <v>112</v>
      </c>
      <c r="B409" s="11">
        <v>0</v>
      </c>
    </row>
    <row r="410" spans="1:2" s="7" customFormat="1" ht="16.5" customHeight="1">
      <c r="A410" s="10" t="s">
        <v>928</v>
      </c>
      <c r="B410" s="11">
        <v>0</v>
      </c>
    </row>
    <row r="411" spans="1:2" s="7" customFormat="1" ht="16.5" customHeight="1">
      <c r="A411" s="10" t="s">
        <v>54</v>
      </c>
      <c r="B411" s="11">
        <v>0</v>
      </c>
    </row>
    <row r="412" spans="1:2" s="7" customFormat="1" ht="16.5" customHeight="1">
      <c r="A412" s="10" t="s">
        <v>1421</v>
      </c>
      <c r="B412" s="11">
        <v>0</v>
      </c>
    </row>
    <row r="413" spans="1:2" s="7" customFormat="1" ht="16.5" customHeight="1">
      <c r="A413" s="10" t="s">
        <v>1109</v>
      </c>
      <c r="B413" s="11">
        <v>0</v>
      </c>
    </row>
    <row r="414" spans="1:2" s="7" customFormat="1" ht="16.5" customHeight="1">
      <c r="A414" s="10" t="s">
        <v>1571</v>
      </c>
      <c r="B414" s="11">
        <v>0</v>
      </c>
    </row>
    <row r="415" spans="1:2" s="7" customFormat="1" ht="16.5" customHeight="1">
      <c r="A415" s="10" t="s">
        <v>548</v>
      </c>
      <c r="B415" s="11">
        <v>0</v>
      </c>
    </row>
    <row r="416" spans="1:2" s="7" customFormat="1" ht="16.5" customHeight="1">
      <c r="A416" s="10" t="s">
        <v>1548</v>
      </c>
      <c r="B416" s="11">
        <v>0</v>
      </c>
    </row>
    <row r="417" spans="1:2" s="7" customFormat="1" ht="16.5" customHeight="1">
      <c r="A417" s="10" t="s">
        <v>1056</v>
      </c>
      <c r="B417" s="11">
        <v>0</v>
      </c>
    </row>
    <row r="418" spans="1:2" s="7" customFormat="1" ht="16.5" customHeight="1">
      <c r="A418" s="10" t="s">
        <v>523</v>
      </c>
      <c r="B418" s="11">
        <v>0</v>
      </c>
    </row>
    <row r="419" spans="1:2" s="7" customFormat="1" ht="16.5" customHeight="1">
      <c r="A419" s="10" t="s">
        <v>179</v>
      </c>
      <c r="B419" s="11">
        <v>0</v>
      </c>
    </row>
    <row r="420" spans="1:2" s="7" customFormat="1" ht="16.5" customHeight="1">
      <c r="A420" s="10" t="s">
        <v>287</v>
      </c>
      <c r="B420" s="11">
        <v>0</v>
      </c>
    </row>
    <row r="421" spans="1:2" s="7" customFormat="1" ht="16.5" customHeight="1">
      <c r="A421" s="10" t="s">
        <v>1275</v>
      </c>
      <c r="B421" s="11">
        <v>0</v>
      </c>
    </row>
    <row r="422" spans="1:2" s="7" customFormat="1" ht="16.5" customHeight="1">
      <c r="A422" s="10" t="s">
        <v>378</v>
      </c>
      <c r="B422" s="11">
        <v>0</v>
      </c>
    </row>
    <row r="423" spans="1:2" s="7" customFormat="1" ht="16.5" customHeight="1">
      <c r="A423" s="10" t="s">
        <v>1299</v>
      </c>
      <c r="B423" s="11">
        <v>0</v>
      </c>
    </row>
    <row r="424" spans="1:2" s="7" customFormat="1" ht="16.5" customHeight="1">
      <c r="A424" s="10" t="s">
        <v>1580</v>
      </c>
      <c r="B424" s="11">
        <v>87615</v>
      </c>
    </row>
    <row r="425" spans="1:2" s="7" customFormat="1" ht="16.5" customHeight="1">
      <c r="A425" s="10" t="s">
        <v>770</v>
      </c>
      <c r="B425" s="11">
        <v>1488</v>
      </c>
    </row>
    <row r="426" spans="1:2" s="7" customFormat="1" ht="16.5" customHeight="1">
      <c r="A426" s="10" t="s">
        <v>1571</v>
      </c>
      <c r="B426" s="11">
        <v>1488</v>
      </c>
    </row>
    <row r="427" spans="1:2" s="7" customFormat="1" ht="16.5" customHeight="1">
      <c r="A427" s="10" t="s">
        <v>548</v>
      </c>
      <c r="B427" s="11">
        <v>0</v>
      </c>
    </row>
    <row r="428" spans="1:2" s="7" customFormat="1" ht="16.5" customHeight="1">
      <c r="A428" s="10" t="s">
        <v>59</v>
      </c>
      <c r="B428" s="11">
        <v>0</v>
      </c>
    </row>
    <row r="429" spans="1:2" s="7" customFormat="1" ht="16.5" customHeight="1">
      <c r="A429" s="10" t="s">
        <v>613</v>
      </c>
      <c r="B429" s="11">
        <v>0</v>
      </c>
    </row>
    <row r="430" spans="1:2" s="7" customFormat="1" ht="16.5" customHeight="1">
      <c r="A430" s="10" t="s">
        <v>936</v>
      </c>
      <c r="B430" s="11">
        <v>72177</v>
      </c>
    </row>
    <row r="431" spans="1:2" s="7" customFormat="1" ht="16.5" customHeight="1">
      <c r="A431" s="10" t="s">
        <v>627</v>
      </c>
      <c r="B431" s="11">
        <v>588</v>
      </c>
    </row>
    <row r="432" spans="1:2" s="7" customFormat="1" ht="16.5" customHeight="1">
      <c r="A432" s="10" t="s">
        <v>1594</v>
      </c>
      <c r="B432" s="11">
        <v>23700</v>
      </c>
    </row>
    <row r="433" spans="1:2" s="7" customFormat="1" ht="16.5" customHeight="1">
      <c r="A433" s="10" t="s">
        <v>1471</v>
      </c>
      <c r="B433" s="11">
        <v>32025</v>
      </c>
    </row>
    <row r="434" spans="1:2" s="7" customFormat="1" ht="16.5" customHeight="1">
      <c r="A434" s="10" t="s">
        <v>725</v>
      </c>
      <c r="B434" s="11">
        <v>10432</v>
      </c>
    </row>
    <row r="435" spans="1:2" s="7" customFormat="1" ht="16.5" customHeight="1">
      <c r="A435" s="10" t="s">
        <v>856</v>
      </c>
      <c r="B435" s="11">
        <v>0</v>
      </c>
    </row>
    <row r="436" spans="1:2" s="7" customFormat="1" ht="16.5" customHeight="1">
      <c r="A436" s="10" t="s">
        <v>683</v>
      </c>
      <c r="B436" s="11">
        <v>0</v>
      </c>
    </row>
    <row r="437" spans="1:2" s="7" customFormat="1" ht="16.5" customHeight="1">
      <c r="A437" s="10" t="s">
        <v>166</v>
      </c>
      <c r="B437" s="11">
        <v>0</v>
      </c>
    </row>
    <row r="438" spans="1:2" s="7" customFormat="1" ht="16.5" customHeight="1">
      <c r="A438" s="10" t="s">
        <v>510</v>
      </c>
      <c r="B438" s="11">
        <v>5432</v>
      </c>
    </row>
    <row r="439" spans="1:2" s="7" customFormat="1" ht="16.5" customHeight="1">
      <c r="A439" s="10" t="s">
        <v>77</v>
      </c>
      <c r="B439" s="11">
        <v>5357</v>
      </c>
    </row>
    <row r="440" spans="1:2" s="7" customFormat="1" ht="16.5" customHeight="1">
      <c r="A440" s="10" t="s">
        <v>927</v>
      </c>
      <c r="B440" s="11">
        <v>0</v>
      </c>
    </row>
    <row r="441" spans="1:2" s="7" customFormat="1" ht="16.5" customHeight="1">
      <c r="A441" s="10" t="s">
        <v>1514</v>
      </c>
      <c r="B441" s="11">
        <v>5357</v>
      </c>
    </row>
    <row r="442" spans="1:2" s="7" customFormat="1" ht="16.5" customHeight="1">
      <c r="A442" s="10" t="s">
        <v>306</v>
      </c>
      <c r="B442" s="11">
        <v>0</v>
      </c>
    </row>
    <row r="443" spans="1:2" s="7" customFormat="1" ht="16.5" customHeight="1">
      <c r="A443" s="10" t="s">
        <v>670</v>
      </c>
      <c r="B443" s="11">
        <v>0</v>
      </c>
    </row>
    <row r="444" spans="1:2" s="7" customFormat="1" ht="16.5" customHeight="1">
      <c r="A444" s="10" t="s">
        <v>817</v>
      </c>
      <c r="B444" s="11">
        <v>0</v>
      </c>
    </row>
    <row r="445" spans="1:2" s="7" customFormat="1" ht="16.5" customHeight="1">
      <c r="A445" s="10" t="s">
        <v>1030</v>
      </c>
      <c r="B445" s="11">
        <v>0</v>
      </c>
    </row>
    <row r="446" spans="1:2" s="7" customFormat="1" ht="16.5" customHeight="1">
      <c r="A446" s="10" t="s">
        <v>1027</v>
      </c>
      <c r="B446" s="11">
        <v>0</v>
      </c>
    </row>
    <row r="447" spans="1:2" s="7" customFormat="1" ht="16.5" customHeight="1">
      <c r="A447" s="10" t="s">
        <v>1189</v>
      </c>
      <c r="B447" s="11">
        <v>0</v>
      </c>
    </row>
    <row r="448" spans="1:2" s="7" customFormat="1" ht="16.5" customHeight="1">
      <c r="A448" s="10" t="s">
        <v>884</v>
      </c>
      <c r="B448" s="11">
        <v>0</v>
      </c>
    </row>
    <row r="449" spans="1:2" s="7" customFormat="1" ht="16.5" customHeight="1">
      <c r="A449" s="10" t="s">
        <v>201</v>
      </c>
      <c r="B449" s="11">
        <v>0</v>
      </c>
    </row>
    <row r="450" spans="1:2" s="7" customFormat="1" ht="16.5" customHeight="1">
      <c r="A450" s="10" t="s">
        <v>751</v>
      </c>
      <c r="B450" s="11">
        <v>0</v>
      </c>
    </row>
    <row r="451" spans="1:2" s="7" customFormat="1" ht="16.5" customHeight="1">
      <c r="A451" s="10" t="s">
        <v>222</v>
      </c>
      <c r="B451" s="11">
        <v>0</v>
      </c>
    </row>
    <row r="452" spans="1:2" s="7" customFormat="1" ht="16.5" customHeight="1">
      <c r="A452" s="10" t="s">
        <v>526</v>
      </c>
      <c r="B452" s="11">
        <v>0</v>
      </c>
    </row>
    <row r="453" spans="1:2" s="7" customFormat="1" ht="16.5" customHeight="1">
      <c r="A453" s="10" t="s">
        <v>1547</v>
      </c>
      <c r="B453" s="11">
        <v>0</v>
      </c>
    </row>
    <row r="454" spans="1:2" s="7" customFormat="1" ht="16.5" customHeight="1">
      <c r="A454" s="10" t="s">
        <v>1247</v>
      </c>
      <c r="B454" s="11">
        <v>0</v>
      </c>
    </row>
    <row r="455" spans="1:2" s="7" customFormat="1" ht="16.5" customHeight="1">
      <c r="A455" s="10" t="s">
        <v>43</v>
      </c>
      <c r="B455" s="11">
        <v>0</v>
      </c>
    </row>
    <row r="456" spans="1:2" s="7" customFormat="1" ht="16.5" customHeight="1">
      <c r="A456" s="10" t="s">
        <v>549</v>
      </c>
      <c r="B456" s="11">
        <v>0</v>
      </c>
    </row>
    <row r="457" spans="1:2" s="7" customFormat="1" ht="16.5" customHeight="1">
      <c r="A457" s="10" t="s">
        <v>893</v>
      </c>
      <c r="B457" s="11">
        <v>0</v>
      </c>
    </row>
    <row r="458" spans="1:2" s="7" customFormat="1" ht="16.5" customHeight="1">
      <c r="A458" s="10" t="s">
        <v>391</v>
      </c>
      <c r="B458" s="11">
        <v>0</v>
      </c>
    </row>
    <row r="459" spans="1:2" s="7" customFormat="1" ht="16.5" customHeight="1">
      <c r="A459" s="10" t="s">
        <v>1163</v>
      </c>
      <c r="B459" s="11">
        <v>0</v>
      </c>
    </row>
    <row r="460" spans="1:2" s="7" customFormat="1" ht="16.5" customHeight="1">
      <c r="A460" s="10" t="s">
        <v>210</v>
      </c>
      <c r="B460" s="11">
        <v>500</v>
      </c>
    </row>
    <row r="461" spans="1:2" s="7" customFormat="1" ht="16.5" customHeight="1">
      <c r="A461" s="10" t="s">
        <v>864</v>
      </c>
      <c r="B461" s="11">
        <v>500</v>
      </c>
    </row>
    <row r="462" spans="1:2" s="7" customFormat="1" ht="16.5" customHeight="1">
      <c r="A462" s="10" t="s">
        <v>1219</v>
      </c>
      <c r="B462" s="11">
        <v>0</v>
      </c>
    </row>
    <row r="463" spans="1:2" s="7" customFormat="1" ht="16.5" customHeight="1">
      <c r="A463" s="10" t="s">
        <v>1566</v>
      </c>
      <c r="B463" s="11">
        <v>0</v>
      </c>
    </row>
    <row r="464" spans="1:2" s="7" customFormat="1" ht="16.5" customHeight="1">
      <c r="A464" s="10" t="s">
        <v>1540</v>
      </c>
      <c r="B464" s="11">
        <v>930</v>
      </c>
    </row>
    <row r="465" spans="1:2" s="7" customFormat="1" ht="16.5" customHeight="1">
      <c r="A465" s="10" t="s">
        <v>1040</v>
      </c>
      <c r="B465" s="11">
        <v>575</v>
      </c>
    </row>
    <row r="466" spans="1:2" s="7" customFormat="1" ht="16.5" customHeight="1">
      <c r="A466" s="10" t="s">
        <v>263</v>
      </c>
      <c r="B466" s="11">
        <v>355</v>
      </c>
    </row>
    <row r="467" spans="1:2" s="7" customFormat="1" ht="16.5" customHeight="1">
      <c r="A467" s="10" t="s">
        <v>1048</v>
      </c>
      <c r="B467" s="11">
        <v>0</v>
      </c>
    </row>
    <row r="468" spans="1:2" s="7" customFormat="1" ht="16.5" customHeight="1">
      <c r="A468" s="10" t="s">
        <v>58</v>
      </c>
      <c r="B468" s="11">
        <v>0</v>
      </c>
    </row>
    <row r="469" spans="1:2" s="7" customFormat="1" ht="16.5" customHeight="1">
      <c r="A469" s="10" t="s">
        <v>915</v>
      </c>
      <c r="B469" s="11">
        <v>0</v>
      </c>
    </row>
    <row r="470" spans="1:2" s="7" customFormat="1" ht="16.5" customHeight="1">
      <c r="A470" s="10" t="s">
        <v>301</v>
      </c>
      <c r="B470" s="11">
        <v>6248</v>
      </c>
    </row>
    <row r="471" spans="1:2" s="7" customFormat="1" ht="16.5" customHeight="1">
      <c r="A471" s="10" t="s">
        <v>1112</v>
      </c>
      <c r="B471" s="11">
        <v>16</v>
      </c>
    </row>
    <row r="472" spans="1:2" s="7" customFormat="1" ht="16.5" customHeight="1">
      <c r="A472" s="10" t="s">
        <v>547</v>
      </c>
      <c r="B472" s="11">
        <v>8</v>
      </c>
    </row>
    <row r="473" spans="1:2" s="7" customFormat="1" ht="16.5" customHeight="1">
      <c r="A473" s="10" t="s">
        <v>87</v>
      </c>
      <c r="B473" s="11">
        <v>670</v>
      </c>
    </row>
    <row r="474" spans="1:2" s="7" customFormat="1" ht="16.5" customHeight="1">
      <c r="A474" s="10" t="s">
        <v>1479</v>
      </c>
      <c r="B474" s="11">
        <v>0</v>
      </c>
    </row>
    <row r="475" spans="1:2" s="7" customFormat="1" ht="16.5" customHeight="1">
      <c r="A475" s="10" t="s">
        <v>1386</v>
      </c>
      <c r="B475" s="11">
        <v>2132</v>
      </c>
    </row>
    <row r="476" spans="1:2" s="7" customFormat="1" ht="16.5" customHeight="1">
      <c r="A476" s="10" t="s">
        <v>221</v>
      </c>
      <c r="B476" s="11">
        <v>3422</v>
      </c>
    </row>
    <row r="477" spans="1:2" s="7" customFormat="1" ht="16.5" customHeight="1">
      <c r="A477" s="10" t="s">
        <v>1466</v>
      </c>
      <c r="B477" s="11">
        <v>915</v>
      </c>
    </row>
    <row r="478" spans="1:2" s="7" customFormat="1" ht="16.5" customHeight="1">
      <c r="A478" s="10" t="s">
        <v>533</v>
      </c>
      <c r="B478" s="11">
        <v>915</v>
      </c>
    </row>
    <row r="479" spans="1:2" s="7" customFormat="1" ht="16.5" customHeight="1">
      <c r="A479" s="10" t="s">
        <v>895</v>
      </c>
      <c r="B479" s="11">
        <v>4394</v>
      </c>
    </row>
    <row r="480" spans="1:2" s="7" customFormat="1" ht="16.5" customHeight="1">
      <c r="A480" s="10" t="s">
        <v>252</v>
      </c>
      <c r="B480" s="11">
        <v>230</v>
      </c>
    </row>
    <row r="481" spans="1:2" s="7" customFormat="1" ht="16.5" customHeight="1">
      <c r="A481" s="10" t="s">
        <v>1571</v>
      </c>
      <c r="B481" s="11">
        <v>229</v>
      </c>
    </row>
    <row r="482" spans="1:2" s="7" customFormat="1" ht="16.5" customHeight="1">
      <c r="A482" s="10" t="s">
        <v>548</v>
      </c>
      <c r="B482" s="11">
        <v>1</v>
      </c>
    </row>
    <row r="483" spans="1:2" s="7" customFormat="1" ht="16.5" customHeight="1">
      <c r="A483" s="10" t="s">
        <v>59</v>
      </c>
      <c r="B483" s="11">
        <v>0</v>
      </c>
    </row>
    <row r="484" spans="1:2" s="7" customFormat="1" ht="16.5" customHeight="1">
      <c r="A484" s="10" t="s">
        <v>773</v>
      </c>
      <c r="B484" s="11">
        <v>0</v>
      </c>
    </row>
    <row r="485" spans="1:2" s="7" customFormat="1" ht="16.5" customHeight="1">
      <c r="A485" s="10" t="s">
        <v>180</v>
      </c>
      <c r="B485" s="11">
        <v>0</v>
      </c>
    </row>
    <row r="486" spans="1:2" s="7" customFormat="1" ht="16.5" customHeight="1">
      <c r="A486" s="10" t="s">
        <v>433</v>
      </c>
      <c r="B486" s="11">
        <v>0</v>
      </c>
    </row>
    <row r="487" spans="1:2" s="7" customFormat="1" ht="16.5" customHeight="1">
      <c r="A487" s="10" t="s">
        <v>1601</v>
      </c>
      <c r="B487" s="11">
        <v>0</v>
      </c>
    </row>
    <row r="488" spans="1:2" s="7" customFormat="1" ht="16.5" customHeight="1">
      <c r="A488" s="10" t="s">
        <v>350</v>
      </c>
      <c r="B488" s="11">
        <v>0</v>
      </c>
    </row>
    <row r="489" spans="1:2" s="7" customFormat="1" ht="16.5" customHeight="1">
      <c r="A489" s="10" t="s">
        <v>471</v>
      </c>
      <c r="B489" s="11">
        <v>0</v>
      </c>
    </row>
    <row r="490" spans="1:2" s="7" customFormat="1" ht="16.5" customHeight="1">
      <c r="A490" s="10" t="s">
        <v>787</v>
      </c>
      <c r="B490" s="11">
        <v>0</v>
      </c>
    </row>
    <row r="491" spans="1:2" s="7" customFormat="1" ht="16.5" customHeight="1">
      <c r="A491" s="10" t="s">
        <v>1284</v>
      </c>
      <c r="B491" s="11">
        <v>0</v>
      </c>
    </row>
    <row r="492" spans="1:2" s="7" customFormat="1" ht="16.5" customHeight="1">
      <c r="A492" s="10" t="s">
        <v>805</v>
      </c>
      <c r="B492" s="11">
        <v>0</v>
      </c>
    </row>
    <row r="493" spans="1:2" s="7" customFormat="1" ht="16.5" customHeight="1">
      <c r="A493" s="10" t="s">
        <v>377</v>
      </c>
      <c r="B493" s="11">
        <v>0</v>
      </c>
    </row>
    <row r="494" spans="1:2" s="7" customFormat="1" ht="16.5" customHeight="1">
      <c r="A494" s="10" t="s">
        <v>326</v>
      </c>
      <c r="B494" s="11">
        <v>0</v>
      </c>
    </row>
    <row r="495" spans="1:2" s="7" customFormat="1" ht="16.5" customHeight="1">
      <c r="A495" s="10" t="s">
        <v>433</v>
      </c>
      <c r="B495" s="11">
        <v>0</v>
      </c>
    </row>
    <row r="496" spans="1:2" s="7" customFormat="1" ht="16.5" customHeight="1">
      <c r="A496" s="10" t="s">
        <v>165</v>
      </c>
      <c r="B496" s="11">
        <v>0</v>
      </c>
    </row>
    <row r="497" spans="1:2" s="7" customFormat="1" ht="16.5" customHeight="1">
      <c r="A497" s="10" t="s">
        <v>502</v>
      </c>
      <c r="B497" s="11">
        <v>0</v>
      </c>
    </row>
    <row r="498" spans="1:2" s="7" customFormat="1" ht="16.5" customHeight="1">
      <c r="A498" s="10" t="s">
        <v>914</v>
      </c>
      <c r="B498" s="11">
        <v>0</v>
      </c>
    </row>
    <row r="499" spans="1:2" s="7" customFormat="1" ht="16.5" customHeight="1">
      <c r="A499" s="10" t="s">
        <v>1150</v>
      </c>
      <c r="B499" s="11">
        <v>0</v>
      </c>
    </row>
    <row r="500" spans="1:2" s="7" customFormat="1" ht="16.5" customHeight="1">
      <c r="A500" s="10" t="s">
        <v>720</v>
      </c>
      <c r="B500" s="11">
        <v>2910</v>
      </c>
    </row>
    <row r="501" spans="1:2" s="7" customFormat="1" ht="16.5" customHeight="1">
      <c r="A501" s="10" t="s">
        <v>433</v>
      </c>
      <c r="B501" s="11">
        <v>0</v>
      </c>
    </row>
    <row r="502" spans="1:2" s="7" customFormat="1" ht="16.5" customHeight="1">
      <c r="A502" s="10" t="s">
        <v>566</v>
      </c>
      <c r="B502" s="11">
        <v>2910</v>
      </c>
    </row>
    <row r="503" spans="1:2" s="7" customFormat="1" ht="16.5" customHeight="1">
      <c r="A503" s="10" t="s">
        <v>572</v>
      </c>
      <c r="B503" s="11">
        <v>0</v>
      </c>
    </row>
    <row r="504" spans="1:2" s="7" customFormat="1" ht="16.5" customHeight="1">
      <c r="A504" s="10" t="s">
        <v>1432</v>
      </c>
      <c r="B504" s="11">
        <v>0</v>
      </c>
    </row>
    <row r="505" spans="1:2" s="7" customFormat="1" ht="16.5" customHeight="1">
      <c r="A505" s="10" t="s">
        <v>762</v>
      </c>
      <c r="B505" s="11">
        <v>0</v>
      </c>
    </row>
    <row r="506" spans="1:2" s="7" customFormat="1" ht="16.5" customHeight="1">
      <c r="A506" s="10" t="s">
        <v>1589</v>
      </c>
      <c r="B506" s="11">
        <v>25</v>
      </c>
    </row>
    <row r="507" spans="1:2" s="7" customFormat="1" ht="16.5" customHeight="1">
      <c r="A507" s="10" t="s">
        <v>433</v>
      </c>
      <c r="B507" s="11">
        <v>25</v>
      </c>
    </row>
    <row r="508" spans="1:2" s="7" customFormat="1" ht="16.5" customHeight="1">
      <c r="A508" s="10" t="s">
        <v>53</v>
      </c>
      <c r="B508" s="11">
        <v>0</v>
      </c>
    </row>
    <row r="509" spans="1:2" s="7" customFormat="1" ht="16.5" customHeight="1">
      <c r="A509" s="10" t="s">
        <v>846</v>
      </c>
      <c r="B509" s="11">
        <v>0</v>
      </c>
    </row>
    <row r="510" spans="1:2" s="7" customFormat="1" ht="16.5" customHeight="1">
      <c r="A510" s="10" t="s">
        <v>694</v>
      </c>
      <c r="B510" s="11">
        <v>0</v>
      </c>
    </row>
    <row r="511" spans="1:2" s="7" customFormat="1" ht="16.5" customHeight="1">
      <c r="A511" s="10" t="s">
        <v>1332</v>
      </c>
      <c r="B511" s="11">
        <v>114</v>
      </c>
    </row>
    <row r="512" spans="1:2" s="7" customFormat="1" ht="16.5" customHeight="1">
      <c r="A512" s="10" t="s">
        <v>1424</v>
      </c>
      <c r="B512" s="11">
        <v>114</v>
      </c>
    </row>
    <row r="513" spans="1:2" s="7" customFormat="1" ht="16.5" customHeight="1">
      <c r="A513" s="10" t="s">
        <v>633</v>
      </c>
      <c r="B513" s="11">
        <v>0</v>
      </c>
    </row>
    <row r="514" spans="1:2" s="7" customFormat="1" ht="16.5" customHeight="1">
      <c r="A514" s="10" t="s">
        <v>1162</v>
      </c>
      <c r="B514" s="11">
        <v>0</v>
      </c>
    </row>
    <row r="515" spans="1:2" s="7" customFormat="1" ht="16.5" customHeight="1">
      <c r="A515" s="10" t="s">
        <v>158</v>
      </c>
      <c r="B515" s="11">
        <v>0</v>
      </c>
    </row>
    <row r="516" spans="1:2" s="7" customFormat="1" ht="16.5" customHeight="1">
      <c r="A516" s="10" t="s">
        <v>876</v>
      </c>
      <c r="B516" s="11">
        <v>628</v>
      </c>
    </row>
    <row r="517" spans="1:2" s="7" customFormat="1" ht="16.5" customHeight="1">
      <c r="A517" s="10" t="s">
        <v>433</v>
      </c>
      <c r="B517" s="11">
        <v>573</v>
      </c>
    </row>
    <row r="518" spans="1:2" s="7" customFormat="1" ht="16.5" customHeight="1">
      <c r="A518" s="10" t="s">
        <v>157</v>
      </c>
      <c r="B518" s="11">
        <v>10</v>
      </c>
    </row>
    <row r="519" spans="1:2" s="7" customFormat="1" ht="16.5" customHeight="1">
      <c r="A519" s="10" t="s">
        <v>718</v>
      </c>
      <c r="B519" s="11">
        <v>0</v>
      </c>
    </row>
    <row r="520" spans="1:2" s="7" customFormat="1" ht="16.5" customHeight="1">
      <c r="A520" s="10" t="s">
        <v>1087</v>
      </c>
      <c r="B520" s="11">
        <v>0</v>
      </c>
    </row>
    <row r="521" spans="1:2" s="7" customFormat="1" ht="16.5" customHeight="1">
      <c r="A521" s="10" t="s">
        <v>926</v>
      </c>
      <c r="B521" s="11">
        <v>0</v>
      </c>
    </row>
    <row r="522" spans="1:2" s="7" customFormat="1" ht="16.5" customHeight="1">
      <c r="A522" s="10" t="s">
        <v>1371</v>
      </c>
      <c r="B522" s="11">
        <v>45</v>
      </c>
    </row>
    <row r="523" spans="1:2" s="7" customFormat="1" ht="16.5" customHeight="1">
      <c r="A523" s="10" t="s">
        <v>935</v>
      </c>
      <c r="B523" s="11">
        <v>0</v>
      </c>
    </row>
    <row r="524" spans="1:2" s="7" customFormat="1" ht="16.5" customHeight="1">
      <c r="A524" s="10" t="s">
        <v>220</v>
      </c>
      <c r="B524" s="11">
        <v>0</v>
      </c>
    </row>
    <row r="525" spans="1:2" s="7" customFormat="1" ht="16.5" customHeight="1">
      <c r="A525" s="10" t="s">
        <v>1408</v>
      </c>
      <c r="B525" s="11">
        <v>0</v>
      </c>
    </row>
    <row r="526" spans="1:2" s="7" customFormat="1" ht="16.5" customHeight="1">
      <c r="A526" s="10" t="s">
        <v>6</v>
      </c>
      <c r="B526" s="11">
        <v>0</v>
      </c>
    </row>
    <row r="527" spans="1:2" s="7" customFormat="1" ht="16.5" customHeight="1">
      <c r="A527" s="10" t="s">
        <v>682</v>
      </c>
      <c r="B527" s="11">
        <v>220</v>
      </c>
    </row>
    <row r="528" spans="1:2" s="7" customFormat="1" ht="16.5" customHeight="1">
      <c r="A528" s="10" t="s">
        <v>1407</v>
      </c>
      <c r="B528" s="11">
        <v>220</v>
      </c>
    </row>
    <row r="529" spans="1:2" s="7" customFormat="1" ht="16.5" customHeight="1">
      <c r="A529" s="10" t="s">
        <v>601</v>
      </c>
      <c r="B529" s="11">
        <v>267</v>
      </c>
    </row>
    <row r="530" spans="1:2" s="7" customFormat="1" ht="16.5" customHeight="1">
      <c r="A530" s="10" t="s">
        <v>1119</v>
      </c>
      <c r="B530" s="11">
        <v>0</v>
      </c>
    </row>
    <row r="531" spans="1:2" s="7" customFormat="1" ht="16.5" customHeight="1">
      <c r="A531" s="10" t="s">
        <v>1218</v>
      </c>
      <c r="B531" s="11">
        <v>0</v>
      </c>
    </row>
    <row r="532" spans="1:2" s="7" customFormat="1" ht="16.5" customHeight="1">
      <c r="A532" s="10" t="s">
        <v>295</v>
      </c>
      <c r="B532" s="11">
        <v>0</v>
      </c>
    </row>
    <row r="533" spans="1:2" s="7" customFormat="1" ht="16.5" customHeight="1">
      <c r="A533" s="10" t="s">
        <v>1047</v>
      </c>
      <c r="B533" s="11">
        <v>267</v>
      </c>
    </row>
    <row r="534" spans="1:2" s="7" customFormat="1" ht="16.5" customHeight="1">
      <c r="A534" s="10" t="s">
        <v>1323</v>
      </c>
      <c r="B534" s="11">
        <v>7266</v>
      </c>
    </row>
    <row r="535" spans="1:2" s="7" customFormat="1" ht="16.5" customHeight="1">
      <c r="A535" s="10" t="s">
        <v>1531</v>
      </c>
      <c r="B535" s="11">
        <v>3426</v>
      </c>
    </row>
    <row r="536" spans="1:2" s="7" customFormat="1" ht="16.5" customHeight="1">
      <c r="A536" s="10" t="s">
        <v>1571</v>
      </c>
      <c r="B536" s="11">
        <v>274</v>
      </c>
    </row>
    <row r="537" spans="1:2" s="7" customFormat="1" ht="16.5" customHeight="1">
      <c r="A537" s="10" t="s">
        <v>548</v>
      </c>
      <c r="B537" s="11">
        <v>4</v>
      </c>
    </row>
    <row r="538" spans="1:2" s="7" customFormat="1" ht="16.5" customHeight="1">
      <c r="A538" s="10" t="s">
        <v>59</v>
      </c>
      <c r="B538" s="11">
        <v>0</v>
      </c>
    </row>
    <row r="539" spans="1:2" s="7" customFormat="1" ht="16.5" customHeight="1">
      <c r="A539" s="10" t="s">
        <v>976</v>
      </c>
      <c r="B539" s="11">
        <v>95</v>
      </c>
    </row>
    <row r="540" spans="1:2" s="7" customFormat="1" ht="16.5" customHeight="1">
      <c r="A540" s="10" t="s">
        <v>1211</v>
      </c>
      <c r="B540" s="11">
        <v>36</v>
      </c>
    </row>
    <row r="541" spans="1:2" s="7" customFormat="1" ht="16.5" customHeight="1">
      <c r="A541" s="10" t="s">
        <v>546</v>
      </c>
      <c r="B541" s="11">
        <v>0</v>
      </c>
    </row>
    <row r="542" spans="1:2" s="7" customFormat="1" ht="16.5" customHeight="1">
      <c r="A542" s="10" t="s">
        <v>61</v>
      </c>
      <c r="B542" s="11">
        <v>86</v>
      </c>
    </row>
    <row r="543" spans="1:2" s="7" customFormat="1" ht="16.5" customHeight="1">
      <c r="A543" s="10" t="s">
        <v>883</v>
      </c>
      <c r="B543" s="11">
        <v>0</v>
      </c>
    </row>
    <row r="544" spans="1:2" s="7" customFormat="1" ht="16.5" customHeight="1">
      <c r="A544" s="10" t="s">
        <v>1462</v>
      </c>
      <c r="B544" s="11">
        <v>616</v>
      </c>
    </row>
    <row r="545" spans="1:2" s="7" customFormat="1" ht="16.5" customHeight="1">
      <c r="A545" s="10" t="s">
        <v>1172</v>
      </c>
      <c r="B545" s="11">
        <v>0</v>
      </c>
    </row>
    <row r="546" spans="1:2" s="7" customFormat="1" ht="16.5" customHeight="1">
      <c r="A546" s="10" t="s">
        <v>1267</v>
      </c>
      <c r="B546" s="11">
        <v>120</v>
      </c>
    </row>
    <row r="547" spans="1:2" s="7" customFormat="1" ht="16.5" customHeight="1">
      <c r="A547" s="10" t="s">
        <v>1200</v>
      </c>
      <c r="B547" s="11">
        <v>89</v>
      </c>
    </row>
    <row r="548" spans="1:2" s="7" customFormat="1" ht="16.5" customHeight="1">
      <c r="A548" s="10" t="s">
        <v>1179</v>
      </c>
      <c r="B548" s="11">
        <v>2106</v>
      </c>
    </row>
    <row r="549" spans="1:2" s="7" customFormat="1" ht="16.5" customHeight="1">
      <c r="A549" s="10" t="s">
        <v>270</v>
      </c>
      <c r="B549" s="11">
        <v>1639</v>
      </c>
    </row>
    <row r="550" spans="1:2" s="7" customFormat="1" ht="16.5" customHeight="1">
      <c r="A550" s="10" t="s">
        <v>1571</v>
      </c>
      <c r="B550" s="11">
        <v>0</v>
      </c>
    </row>
    <row r="551" spans="1:2" s="7" customFormat="1" ht="16.5" customHeight="1">
      <c r="A551" s="10" t="s">
        <v>548</v>
      </c>
      <c r="B551" s="11">
        <v>0</v>
      </c>
    </row>
    <row r="552" spans="1:2" s="7" customFormat="1" ht="16.5" customHeight="1">
      <c r="A552" s="10" t="s">
        <v>59</v>
      </c>
      <c r="B552" s="11">
        <v>0</v>
      </c>
    </row>
    <row r="553" spans="1:2" s="7" customFormat="1" ht="16.5" customHeight="1">
      <c r="A553" s="10" t="s">
        <v>1451</v>
      </c>
      <c r="B553" s="11">
        <v>1325</v>
      </c>
    </row>
    <row r="554" spans="1:2" s="7" customFormat="1" ht="16.5" customHeight="1">
      <c r="A554" s="10" t="s">
        <v>565</v>
      </c>
      <c r="B554" s="11">
        <v>314</v>
      </c>
    </row>
    <row r="555" spans="1:2" s="7" customFormat="1" ht="16.5" customHeight="1">
      <c r="A555" s="10" t="s">
        <v>606</v>
      </c>
      <c r="B555" s="11">
        <v>0</v>
      </c>
    </row>
    <row r="556" spans="1:2" s="7" customFormat="1" ht="16.5" customHeight="1">
      <c r="A556" s="10" t="s">
        <v>1067</v>
      </c>
      <c r="B556" s="11">
        <v>0</v>
      </c>
    </row>
    <row r="557" spans="1:2" s="7" customFormat="1" ht="16.5" customHeight="1">
      <c r="A557" s="10" t="s">
        <v>1467</v>
      </c>
      <c r="B557" s="11">
        <v>720</v>
      </c>
    </row>
    <row r="558" spans="1:2" s="7" customFormat="1" ht="16.5" customHeight="1">
      <c r="A558" s="10" t="s">
        <v>1571</v>
      </c>
      <c r="B558" s="11">
        <v>153</v>
      </c>
    </row>
    <row r="559" spans="1:2" s="7" customFormat="1" ht="16.5" customHeight="1">
      <c r="A559" s="10" t="s">
        <v>548</v>
      </c>
      <c r="B559" s="11">
        <v>0</v>
      </c>
    </row>
    <row r="560" spans="1:2" s="7" customFormat="1" ht="16.5" customHeight="1">
      <c r="A560" s="10" t="s">
        <v>59</v>
      </c>
      <c r="B560" s="11">
        <v>0</v>
      </c>
    </row>
    <row r="561" spans="1:2" s="7" customFormat="1" ht="16.5" customHeight="1">
      <c r="A561" s="10" t="s">
        <v>1445</v>
      </c>
      <c r="B561" s="11">
        <v>0</v>
      </c>
    </row>
    <row r="562" spans="1:2" s="7" customFormat="1" ht="16.5" customHeight="1">
      <c r="A562" s="10" t="s">
        <v>724</v>
      </c>
      <c r="B562" s="11">
        <v>55</v>
      </c>
    </row>
    <row r="563" spans="1:2" s="7" customFormat="1" ht="16.5" customHeight="1">
      <c r="A563" s="10" t="s">
        <v>1557</v>
      </c>
      <c r="B563" s="11">
        <v>0</v>
      </c>
    </row>
    <row r="564" spans="1:2" s="7" customFormat="1" ht="16.5" customHeight="1">
      <c r="A564" s="10" t="s">
        <v>1556</v>
      </c>
      <c r="B564" s="11">
        <v>0</v>
      </c>
    </row>
    <row r="565" spans="1:2" s="7" customFormat="1" ht="16.5" customHeight="1">
      <c r="A565" s="10" t="s">
        <v>1520</v>
      </c>
      <c r="B565" s="11">
        <v>512</v>
      </c>
    </row>
    <row r="566" spans="1:2" s="7" customFormat="1" ht="16.5" customHeight="1">
      <c r="A566" s="10" t="s">
        <v>1593</v>
      </c>
      <c r="B566" s="11">
        <v>0</v>
      </c>
    </row>
    <row r="567" spans="1:2" s="7" customFormat="1" ht="16.5" customHeight="1">
      <c r="A567" s="10" t="s">
        <v>429</v>
      </c>
      <c r="B567" s="11">
        <v>0</v>
      </c>
    </row>
    <row r="568" spans="1:2" s="7" customFormat="1" ht="16.5" customHeight="1">
      <c r="A568" s="10" t="s">
        <v>769</v>
      </c>
      <c r="B568" s="11">
        <v>340</v>
      </c>
    </row>
    <row r="569" spans="1:2" s="7" customFormat="1" ht="16.5" customHeight="1">
      <c r="A569" s="10" t="s">
        <v>1571</v>
      </c>
      <c r="B569" s="11">
        <v>0</v>
      </c>
    </row>
    <row r="570" spans="1:2" s="7" customFormat="1" ht="16.5" customHeight="1">
      <c r="A570" s="10" t="s">
        <v>548</v>
      </c>
      <c r="B570" s="11">
        <v>0</v>
      </c>
    </row>
    <row r="571" spans="1:2" s="7" customFormat="1" ht="16.5" customHeight="1">
      <c r="A571" s="10" t="s">
        <v>59</v>
      </c>
      <c r="B571" s="11">
        <v>0</v>
      </c>
    </row>
    <row r="572" spans="1:2" s="7" customFormat="1" ht="16.5" customHeight="1">
      <c r="A572" s="10" t="s">
        <v>1017</v>
      </c>
      <c r="B572" s="11">
        <v>0</v>
      </c>
    </row>
    <row r="573" spans="1:2" s="7" customFormat="1" ht="16.5" customHeight="1">
      <c r="A573" s="10" t="s">
        <v>1222</v>
      </c>
      <c r="B573" s="11">
        <v>340</v>
      </c>
    </row>
    <row r="574" spans="1:2" s="7" customFormat="1" ht="16.5" customHeight="1">
      <c r="A574" s="10" t="s">
        <v>1046</v>
      </c>
      <c r="B574" s="11">
        <v>0</v>
      </c>
    </row>
    <row r="575" spans="1:2" s="7" customFormat="1" ht="16.5" customHeight="1">
      <c r="A575" s="10" t="s">
        <v>702</v>
      </c>
      <c r="B575" s="11">
        <v>0</v>
      </c>
    </row>
    <row r="576" spans="1:2" s="7" customFormat="1" ht="16.5" customHeight="1">
      <c r="A576" s="10" t="s">
        <v>1477</v>
      </c>
      <c r="B576" s="11">
        <v>0</v>
      </c>
    </row>
    <row r="577" spans="1:2" s="7" customFormat="1" ht="16.5" customHeight="1">
      <c r="A577" s="10" t="s">
        <v>1571</v>
      </c>
      <c r="B577" s="11">
        <v>0</v>
      </c>
    </row>
    <row r="578" spans="1:2" s="7" customFormat="1" ht="16.5" customHeight="1">
      <c r="A578" s="10" t="s">
        <v>548</v>
      </c>
      <c r="B578" s="11">
        <v>0</v>
      </c>
    </row>
    <row r="579" spans="1:2" s="7" customFormat="1" ht="16.5" customHeight="1">
      <c r="A579" s="10" t="s">
        <v>59</v>
      </c>
      <c r="B579" s="11">
        <v>0</v>
      </c>
    </row>
    <row r="580" spans="1:2" s="7" customFormat="1" ht="16.5" customHeight="1">
      <c r="A580" s="10" t="s">
        <v>46</v>
      </c>
      <c r="B580" s="11">
        <v>0</v>
      </c>
    </row>
    <row r="581" spans="1:2" s="7" customFormat="1" ht="16.5" customHeight="1">
      <c r="A581" s="10" t="s">
        <v>811</v>
      </c>
      <c r="B581" s="11">
        <v>0</v>
      </c>
    </row>
    <row r="582" spans="1:2" s="7" customFormat="1" ht="16.5" customHeight="1">
      <c r="A582" s="10" t="s">
        <v>1228</v>
      </c>
      <c r="B582" s="11">
        <v>0</v>
      </c>
    </row>
    <row r="583" spans="1:2" s="7" customFormat="1" ht="16.5" customHeight="1">
      <c r="A583" s="10" t="s">
        <v>1581</v>
      </c>
      <c r="B583" s="11">
        <v>0</v>
      </c>
    </row>
    <row r="584" spans="1:2" s="7" customFormat="1" ht="16.5" customHeight="1">
      <c r="A584" s="10" t="s">
        <v>416</v>
      </c>
      <c r="B584" s="11">
        <v>0</v>
      </c>
    </row>
    <row r="585" spans="1:2" s="7" customFormat="1" ht="16.5" customHeight="1">
      <c r="A585" s="10" t="s">
        <v>316</v>
      </c>
      <c r="B585" s="11">
        <v>1141</v>
      </c>
    </row>
    <row r="586" spans="1:2" s="7" customFormat="1" ht="16.5" customHeight="1">
      <c r="A586" s="10" t="s">
        <v>73</v>
      </c>
      <c r="B586" s="11">
        <v>116</v>
      </c>
    </row>
    <row r="587" spans="1:2" s="7" customFormat="1" ht="16.5" customHeight="1">
      <c r="A587" s="10" t="s">
        <v>151</v>
      </c>
      <c r="B587" s="11">
        <v>30</v>
      </c>
    </row>
    <row r="588" spans="1:2" s="7" customFormat="1" ht="16.5" customHeight="1">
      <c r="A588" s="10" t="s">
        <v>948</v>
      </c>
      <c r="B588" s="11">
        <v>995</v>
      </c>
    </row>
    <row r="589" spans="1:2" s="7" customFormat="1" ht="16.5" customHeight="1">
      <c r="A589" s="10" t="s">
        <v>1486</v>
      </c>
      <c r="B589" s="11">
        <v>49834</v>
      </c>
    </row>
    <row r="590" spans="1:2" s="7" customFormat="1" ht="16.5" customHeight="1">
      <c r="A590" s="10" t="s">
        <v>98</v>
      </c>
      <c r="B590" s="11">
        <v>1596</v>
      </c>
    </row>
    <row r="591" spans="1:2" s="7" customFormat="1" ht="16.5" customHeight="1">
      <c r="A591" s="10" t="s">
        <v>1571</v>
      </c>
      <c r="B591" s="11">
        <v>310</v>
      </c>
    </row>
    <row r="592" spans="1:2" s="7" customFormat="1" ht="16.5" customHeight="1">
      <c r="A592" s="10" t="s">
        <v>548</v>
      </c>
      <c r="B592" s="11">
        <v>49</v>
      </c>
    </row>
    <row r="593" spans="1:2" s="7" customFormat="1" ht="16.5" customHeight="1">
      <c r="A593" s="10" t="s">
        <v>59</v>
      </c>
      <c r="B593" s="11">
        <v>0</v>
      </c>
    </row>
    <row r="594" spans="1:2" s="7" customFormat="1" ht="16.5" customHeight="1">
      <c r="A594" s="10" t="s">
        <v>596</v>
      </c>
      <c r="B594" s="11">
        <v>0</v>
      </c>
    </row>
    <row r="595" spans="1:2" s="7" customFormat="1" ht="16.5" customHeight="1">
      <c r="A595" s="10" t="s">
        <v>642</v>
      </c>
      <c r="B595" s="11">
        <v>112</v>
      </c>
    </row>
    <row r="596" spans="1:2" s="7" customFormat="1" ht="16.5" customHeight="1">
      <c r="A596" s="10" t="s">
        <v>150</v>
      </c>
      <c r="B596" s="11">
        <v>268</v>
      </c>
    </row>
    <row r="597" spans="1:2" s="7" customFormat="1" ht="16.5" customHeight="1">
      <c r="A597" s="10" t="s">
        <v>501</v>
      </c>
      <c r="B597" s="11">
        <v>30</v>
      </c>
    </row>
    <row r="598" spans="1:2" s="7" customFormat="1" ht="16.5" customHeight="1">
      <c r="A598" s="10" t="s">
        <v>516</v>
      </c>
      <c r="B598" s="11">
        <v>0</v>
      </c>
    </row>
    <row r="599" spans="1:2" s="7" customFormat="1" ht="16.5" customHeight="1">
      <c r="A599" s="10" t="s">
        <v>1513</v>
      </c>
      <c r="B599" s="11">
        <v>797</v>
      </c>
    </row>
    <row r="600" spans="1:2" s="7" customFormat="1" ht="16.5" customHeight="1">
      <c r="A600" s="10" t="s">
        <v>701</v>
      </c>
      <c r="B600" s="11">
        <v>0</v>
      </c>
    </row>
    <row r="601" spans="1:2" s="7" customFormat="1" ht="16.5" customHeight="1">
      <c r="A601" s="10" t="s">
        <v>1128</v>
      </c>
      <c r="B601" s="11">
        <v>0</v>
      </c>
    </row>
    <row r="602" spans="1:2" s="7" customFormat="1" ht="16.5" customHeight="1">
      <c r="A602" s="10" t="s">
        <v>882</v>
      </c>
      <c r="B602" s="11">
        <v>30</v>
      </c>
    </row>
    <row r="603" spans="1:2" s="7" customFormat="1" ht="16.5" customHeight="1">
      <c r="A603" s="10" t="s">
        <v>26</v>
      </c>
      <c r="B603" s="11">
        <v>0</v>
      </c>
    </row>
    <row r="604" spans="1:2" s="7" customFormat="1" ht="16.5" customHeight="1">
      <c r="A604" s="10" t="s">
        <v>1173</v>
      </c>
      <c r="B604" s="11">
        <v>945</v>
      </c>
    </row>
    <row r="605" spans="1:2" s="7" customFormat="1" ht="16.5" customHeight="1">
      <c r="A605" s="10" t="s">
        <v>1571</v>
      </c>
      <c r="B605" s="11">
        <v>242</v>
      </c>
    </row>
    <row r="606" spans="1:2" s="7" customFormat="1" ht="16.5" customHeight="1">
      <c r="A606" s="10" t="s">
        <v>548</v>
      </c>
      <c r="B606" s="11">
        <v>0</v>
      </c>
    </row>
    <row r="607" spans="1:2" s="7" customFormat="1" ht="16.5" customHeight="1">
      <c r="A607" s="10" t="s">
        <v>59</v>
      </c>
      <c r="B607" s="11">
        <v>0</v>
      </c>
    </row>
    <row r="608" spans="1:2" s="7" customFormat="1" ht="16.5" customHeight="1">
      <c r="A608" s="10" t="s">
        <v>564</v>
      </c>
      <c r="B608" s="11">
        <v>76</v>
      </c>
    </row>
    <row r="609" spans="1:2" s="7" customFormat="1" ht="16.5" customHeight="1">
      <c r="A609" s="10" t="s">
        <v>428</v>
      </c>
      <c r="B609" s="11">
        <v>0</v>
      </c>
    </row>
    <row r="610" spans="1:2" s="7" customFormat="1" ht="16.5" customHeight="1">
      <c r="A610" s="10" t="s">
        <v>1221</v>
      </c>
      <c r="B610" s="11">
        <v>0</v>
      </c>
    </row>
    <row r="611" spans="1:2" s="7" customFormat="1" ht="16.5" customHeight="1">
      <c r="A611" s="10" t="s">
        <v>349</v>
      </c>
      <c r="B611" s="11">
        <v>10</v>
      </c>
    </row>
    <row r="612" spans="1:2" s="7" customFormat="1" ht="16.5" customHeight="1">
      <c r="A612" s="10" t="s">
        <v>111</v>
      </c>
      <c r="B612" s="11">
        <v>372</v>
      </c>
    </row>
    <row r="613" spans="1:2" s="7" customFormat="1" ht="16.5" customHeight="1">
      <c r="A613" s="10" t="s">
        <v>156</v>
      </c>
      <c r="B613" s="11">
        <v>0</v>
      </c>
    </row>
    <row r="614" spans="1:2" s="7" customFormat="1" ht="16.5" customHeight="1">
      <c r="A614" s="10" t="s">
        <v>1390</v>
      </c>
      <c r="B614" s="11">
        <v>245</v>
      </c>
    </row>
    <row r="615" spans="1:2" s="7" customFormat="1" ht="16.5" customHeight="1">
      <c r="A615" s="10" t="s">
        <v>134</v>
      </c>
      <c r="B615" s="11">
        <v>15408</v>
      </c>
    </row>
    <row r="616" spans="1:2" s="7" customFormat="1" ht="16.5" customHeight="1">
      <c r="A616" s="10" t="s">
        <v>810</v>
      </c>
      <c r="B616" s="11">
        <v>0</v>
      </c>
    </row>
    <row r="617" spans="1:2" s="7" customFormat="1" ht="16.5" customHeight="1">
      <c r="A617" s="10" t="s">
        <v>669</v>
      </c>
      <c r="B617" s="11">
        <v>0</v>
      </c>
    </row>
    <row r="618" spans="1:2" s="7" customFormat="1" ht="16.5" customHeight="1">
      <c r="A618" s="10" t="s">
        <v>804</v>
      </c>
      <c r="B618" s="11">
        <v>0</v>
      </c>
    </row>
    <row r="619" spans="1:2" s="7" customFormat="1" ht="16.5" customHeight="1">
      <c r="A619" s="10" t="s">
        <v>462</v>
      </c>
      <c r="B619" s="11">
        <v>0</v>
      </c>
    </row>
    <row r="620" spans="1:2" s="7" customFormat="1" ht="16.5" customHeight="1">
      <c r="A620" s="10" t="s">
        <v>200</v>
      </c>
      <c r="B620" s="11">
        <v>0</v>
      </c>
    </row>
    <row r="621" spans="1:2" s="7" customFormat="1" ht="16.5" customHeight="1">
      <c r="A621" s="10" t="s">
        <v>1503</v>
      </c>
      <c r="B621" s="11">
        <v>15408</v>
      </c>
    </row>
    <row r="622" spans="1:2" s="7" customFormat="1" ht="16.5" customHeight="1">
      <c r="A622" s="10" t="s">
        <v>172</v>
      </c>
      <c r="B622" s="11">
        <v>0</v>
      </c>
    </row>
    <row r="623" spans="1:2" s="7" customFormat="1" ht="16.5" customHeight="1">
      <c r="A623" s="10" t="s">
        <v>1322</v>
      </c>
      <c r="B623" s="11">
        <v>10703</v>
      </c>
    </row>
    <row r="624" spans="1:2" s="7" customFormat="1" ht="16.5" customHeight="1">
      <c r="A624" s="10" t="s">
        <v>881</v>
      </c>
      <c r="B624" s="11">
        <v>0</v>
      </c>
    </row>
    <row r="625" spans="1:2" s="7" customFormat="1" ht="16.5" customHeight="1">
      <c r="A625" s="10" t="s">
        <v>1206</v>
      </c>
      <c r="B625" s="11">
        <v>9811</v>
      </c>
    </row>
    <row r="626" spans="1:2" s="7" customFormat="1" ht="16.5" customHeight="1">
      <c r="A626" s="10" t="s">
        <v>1127</v>
      </c>
      <c r="B626" s="11">
        <v>124</v>
      </c>
    </row>
    <row r="627" spans="1:2" s="7" customFormat="1" ht="16.5" customHeight="1">
      <c r="A627" s="10" t="s">
        <v>999</v>
      </c>
      <c r="B627" s="11">
        <v>0</v>
      </c>
    </row>
    <row r="628" spans="1:2" s="7" customFormat="1" ht="16.5" customHeight="1">
      <c r="A628" s="10" t="s">
        <v>1588</v>
      </c>
      <c r="B628" s="11">
        <v>768</v>
      </c>
    </row>
    <row r="629" spans="1:2" s="7" customFormat="1" ht="16.5" customHeight="1">
      <c r="A629" s="10" t="s">
        <v>1180</v>
      </c>
      <c r="B629" s="11">
        <v>0</v>
      </c>
    </row>
    <row r="630" spans="1:2" s="7" customFormat="1" ht="16.5" customHeight="1">
      <c r="A630" s="10" t="s">
        <v>1055</v>
      </c>
      <c r="B630" s="11">
        <v>0</v>
      </c>
    </row>
    <row r="631" spans="1:2" s="7" customFormat="1" ht="16.5" customHeight="1">
      <c r="A631" s="10" t="s">
        <v>668</v>
      </c>
      <c r="B631" s="11">
        <v>0</v>
      </c>
    </row>
    <row r="632" spans="1:2" s="7" customFormat="1" ht="16.5" customHeight="1">
      <c r="A632" s="10" t="s">
        <v>1538</v>
      </c>
      <c r="B632" s="11">
        <v>0</v>
      </c>
    </row>
    <row r="633" spans="1:2" s="7" customFormat="1" ht="16.5" customHeight="1">
      <c r="A633" s="10" t="s">
        <v>1279</v>
      </c>
      <c r="B633" s="11">
        <v>1872</v>
      </c>
    </row>
    <row r="634" spans="1:2" s="7" customFormat="1" ht="16.5" customHeight="1">
      <c r="A634" s="10" t="s">
        <v>133</v>
      </c>
      <c r="B634" s="11">
        <v>117</v>
      </c>
    </row>
    <row r="635" spans="1:2" s="7" customFormat="1" ht="16.5" customHeight="1">
      <c r="A635" s="10" t="s">
        <v>1537</v>
      </c>
      <c r="B635" s="11">
        <v>101</v>
      </c>
    </row>
    <row r="636" spans="1:2" s="7" customFormat="1" ht="16.5" customHeight="1">
      <c r="A636" s="10" t="s">
        <v>325</v>
      </c>
      <c r="B636" s="11">
        <v>0</v>
      </c>
    </row>
    <row r="637" spans="1:2" s="7" customFormat="1" ht="16.5" customHeight="1">
      <c r="A637" s="10" t="s">
        <v>1316</v>
      </c>
      <c r="B637" s="11">
        <v>1300</v>
      </c>
    </row>
    <row r="638" spans="1:2" s="7" customFormat="1" ht="16.5" customHeight="1">
      <c r="A638" s="10" t="s">
        <v>219</v>
      </c>
      <c r="B638" s="11">
        <v>0</v>
      </c>
    </row>
    <row r="639" spans="1:2" s="7" customFormat="1" ht="16.5" customHeight="1">
      <c r="A639" s="10" t="s">
        <v>178</v>
      </c>
      <c r="B639" s="11">
        <v>68</v>
      </c>
    </row>
    <row r="640" spans="1:2" s="7" customFormat="1" ht="16.5" customHeight="1">
      <c r="A640" s="10" t="s">
        <v>555</v>
      </c>
      <c r="B640" s="11">
        <v>0</v>
      </c>
    </row>
    <row r="641" spans="1:2" s="7" customFormat="1" ht="16.5" customHeight="1">
      <c r="A641" s="10" t="s">
        <v>991</v>
      </c>
      <c r="B641" s="11">
        <v>0</v>
      </c>
    </row>
    <row r="642" spans="1:2" s="7" customFormat="1" ht="16.5" customHeight="1">
      <c r="A642" s="10" t="s">
        <v>1352</v>
      </c>
      <c r="B642" s="11">
        <v>0</v>
      </c>
    </row>
    <row r="643" spans="1:2" s="7" customFormat="1" ht="16.5" customHeight="1">
      <c r="A643" s="10" t="s">
        <v>396</v>
      </c>
      <c r="B643" s="11">
        <v>0</v>
      </c>
    </row>
    <row r="644" spans="1:2" s="7" customFormat="1" ht="16.5" customHeight="1">
      <c r="A644" s="10" t="s">
        <v>229</v>
      </c>
      <c r="B644" s="11">
        <v>0</v>
      </c>
    </row>
    <row r="645" spans="1:2" s="7" customFormat="1" ht="16.5" customHeight="1">
      <c r="A645" s="10" t="s">
        <v>998</v>
      </c>
      <c r="B645" s="11">
        <v>0</v>
      </c>
    </row>
    <row r="646" spans="1:2" s="7" customFormat="1" ht="16.5" customHeight="1">
      <c r="A646" s="10" t="s">
        <v>997</v>
      </c>
      <c r="B646" s="11">
        <v>286</v>
      </c>
    </row>
    <row r="647" spans="1:2" s="7" customFormat="1" ht="16.5" customHeight="1">
      <c r="A647" s="10" t="s">
        <v>1562</v>
      </c>
      <c r="B647" s="11">
        <v>8683</v>
      </c>
    </row>
    <row r="648" spans="1:2" s="7" customFormat="1" ht="16.5" customHeight="1">
      <c r="A648" s="10" t="s">
        <v>863</v>
      </c>
      <c r="B648" s="11">
        <v>635</v>
      </c>
    </row>
    <row r="649" spans="1:2" s="7" customFormat="1" ht="16.5" customHeight="1">
      <c r="A649" s="10" t="s">
        <v>355</v>
      </c>
      <c r="B649" s="11">
        <v>3053</v>
      </c>
    </row>
    <row r="650" spans="1:2" s="7" customFormat="1" ht="16.5" customHeight="1">
      <c r="A650" s="10" t="s">
        <v>947</v>
      </c>
      <c r="B650" s="11">
        <v>1632</v>
      </c>
    </row>
    <row r="651" spans="1:2" s="7" customFormat="1" ht="16.5" customHeight="1">
      <c r="A651" s="10" t="s">
        <v>1592</v>
      </c>
      <c r="B651" s="11">
        <v>92</v>
      </c>
    </row>
    <row r="652" spans="1:2" s="7" customFormat="1" ht="16.5" customHeight="1">
      <c r="A652" s="10" t="s">
        <v>492</v>
      </c>
      <c r="B652" s="11">
        <v>1079</v>
      </c>
    </row>
    <row r="653" spans="1:2" s="7" customFormat="1" ht="16.5" customHeight="1">
      <c r="A653" s="10" t="s">
        <v>700</v>
      </c>
      <c r="B653" s="11">
        <v>974</v>
      </c>
    </row>
    <row r="654" spans="1:2" s="7" customFormat="1" ht="16.5" customHeight="1">
      <c r="A654" s="10" t="s">
        <v>1328</v>
      </c>
      <c r="B654" s="11">
        <v>1218</v>
      </c>
    </row>
    <row r="655" spans="1:2" s="7" customFormat="1" ht="16.5" customHeight="1">
      <c r="A655" s="10" t="s">
        <v>56</v>
      </c>
      <c r="B655" s="11">
        <v>2129</v>
      </c>
    </row>
    <row r="656" spans="1:2" s="7" customFormat="1" ht="16.5" customHeight="1">
      <c r="A656" s="10" t="s">
        <v>1321</v>
      </c>
      <c r="B656" s="11">
        <v>286</v>
      </c>
    </row>
    <row r="657" spans="1:2" s="7" customFormat="1" ht="16.5" customHeight="1">
      <c r="A657" s="10" t="s">
        <v>1389</v>
      </c>
      <c r="B657" s="11">
        <v>1669</v>
      </c>
    </row>
    <row r="658" spans="1:2" s="7" customFormat="1" ht="16.5" customHeight="1">
      <c r="A658" s="10" t="s">
        <v>1555</v>
      </c>
      <c r="B658" s="11">
        <v>104</v>
      </c>
    </row>
    <row r="659" spans="1:2" s="7" customFormat="1" ht="16.5" customHeight="1">
      <c r="A659" s="10" t="s">
        <v>1600</v>
      </c>
      <c r="B659" s="11">
        <v>70</v>
      </c>
    </row>
    <row r="660" spans="1:2" s="7" customFormat="1" ht="16.5" customHeight="1">
      <c r="A660" s="10" t="s">
        <v>1327</v>
      </c>
      <c r="B660" s="11">
        <v>0</v>
      </c>
    </row>
    <row r="661" spans="1:2" s="7" customFormat="1" ht="16.5" customHeight="1">
      <c r="A661" s="10" t="s">
        <v>1476</v>
      </c>
      <c r="B661" s="11">
        <v>902</v>
      </c>
    </row>
    <row r="662" spans="1:2" s="7" customFormat="1" ht="16.5" customHeight="1">
      <c r="A662" s="10" t="s">
        <v>334</v>
      </c>
      <c r="B662" s="11">
        <v>80</v>
      </c>
    </row>
    <row r="663" spans="1:2" s="7" customFormat="1" ht="16.5" customHeight="1">
      <c r="A663" s="10" t="s">
        <v>595</v>
      </c>
      <c r="B663" s="11">
        <v>692</v>
      </c>
    </row>
    <row r="664" spans="1:2" s="7" customFormat="1" ht="16.5" customHeight="1">
      <c r="A664" s="10" t="s">
        <v>1099</v>
      </c>
      <c r="B664" s="11">
        <v>0</v>
      </c>
    </row>
    <row r="665" spans="1:2" s="7" customFormat="1" ht="16.5" customHeight="1">
      <c r="A665" s="10" t="s">
        <v>1587</v>
      </c>
      <c r="B665" s="11">
        <v>93</v>
      </c>
    </row>
    <row r="666" spans="1:2" s="7" customFormat="1" ht="16.5" customHeight="1">
      <c r="A666" s="10" t="s">
        <v>1348</v>
      </c>
      <c r="B666" s="11">
        <v>0</v>
      </c>
    </row>
    <row r="667" spans="1:2" s="7" customFormat="1" ht="16.5" customHeight="1">
      <c r="A667" s="10" t="s">
        <v>723</v>
      </c>
      <c r="B667" s="11">
        <v>37</v>
      </c>
    </row>
    <row r="668" spans="1:2" s="7" customFormat="1" ht="16.5" customHeight="1">
      <c r="A668" s="10" t="s">
        <v>674</v>
      </c>
      <c r="B668" s="11">
        <v>1329</v>
      </c>
    </row>
    <row r="669" spans="1:2" s="7" customFormat="1" ht="16.5" customHeight="1">
      <c r="A669" s="10" t="s">
        <v>1571</v>
      </c>
      <c r="B669" s="11">
        <v>204</v>
      </c>
    </row>
    <row r="670" spans="1:2" s="7" customFormat="1" ht="16.5" customHeight="1">
      <c r="A670" s="10" t="s">
        <v>548</v>
      </c>
      <c r="B670" s="11">
        <v>0</v>
      </c>
    </row>
    <row r="671" spans="1:2" s="7" customFormat="1" ht="16.5" customHeight="1">
      <c r="A671" s="10" t="s">
        <v>59</v>
      </c>
      <c r="B671" s="11">
        <v>0</v>
      </c>
    </row>
    <row r="672" spans="1:2" s="7" customFormat="1" ht="16.5" customHeight="1">
      <c r="A672" s="10" t="s">
        <v>1399</v>
      </c>
      <c r="B672" s="11">
        <v>47</v>
      </c>
    </row>
    <row r="673" spans="1:2" s="7" customFormat="1" ht="16.5" customHeight="1">
      <c r="A673" s="10" t="s">
        <v>1484</v>
      </c>
      <c r="B673" s="11">
        <v>38</v>
      </c>
    </row>
    <row r="674" spans="1:2" s="7" customFormat="1" ht="16.5" customHeight="1">
      <c r="A674" s="10" t="s">
        <v>36</v>
      </c>
      <c r="B674" s="11">
        <v>0</v>
      </c>
    </row>
    <row r="675" spans="1:2" s="7" customFormat="1" ht="16.5" customHeight="1">
      <c r="A675" s="10" t="s">
        <v>470</v>
      </c>
      <c r="B675" s="11">
        <v>1040</v>
      </c>
    </row>
    <row r="676" spans="1:2" s="7" customFormat="1" ht="16.5" customHeight="1">
      <c r="A676" s="10" t="s">
        <v>1409</v>
      </c>
      <c r="B676" s="11">
        <v>145</v>
      </c>
    </row>
    <row r="677" spans="1:2" s="7" customFormat="1" ht="16.5" customHeight="1">
      <c r="A677" s="10" t="s">
        <v>262</v>
      </c>
      <c r="B677" s="11">
        <v>140</v>
      </c>
    </row>
    <row r="678" spans="1:2" s="7" customFormat="1" ht="16.5" customHeight="1">
      <c r="A678" s="10" t="s">
        <v>491</v>
      </c>
      <c r="B678" s="11">
        <v>5</v>
      </c>
    </row>
    <row r="679" spans="1:2" s="7" customFormat="1" ht="16.5" customHeight="1">
      <c r="A679" s="10" t="s">
        <v>1178</v>
      </c>
      <c r="B679" s="11">
        <v>0</v>
      </c>
    </row>
    <row r="680" spans="1:2" s="7" customFormat="1" ht="16.5" customHeight="1">
      <c r="A680" s="10" t="s">
        <v>194</v>
      </c>
      <c r="B680" s="11">
        <v>0</v>
      </c>
    </row>
    <row r="681" spans="1:2" s="7" customFormat="1" ht="16.5" customHeight="1">
      <c r="A681" s="10" t="s">
        <v>264</v>
      </c>
      <c r="B681" s="11">
        <v>0</v>
      </c>
    </row>
    <row r="682" spans="1:2" s="7" customFormat="1" ht="16.5" customHeight="1">
      <c r="A682" s="10" t="s">
        <v>1571</v>
      </c>
      <c r="B682" s="11">
        <v>0</v>
      </c>
    </row>
    <row r="683" spans="1:2" s="7" customFormat="1" ht="16.5" customHeight="1">
      <c r="A683" s="10" t="s">
        <v>548</v>
      </c>
      <c r="B683" s="11">
        <v>0</v>
      </c>
    </row>
    <row r="684" spans="1:2" s="7" customFormat="1" ht="16.5" customHeight="1">
      <c r="A684" s="10" t="s">
        <v>59</v>
      </c>
      <c r="B684" s="11">
        <v>0</v>
      </c>
    </row>
    <row r="685" spans="1:2" s="7" customFormat="1" ht="16.5" customHeight="1">
      <c r="A685" s="10" t="s">
        <v>871</v>
      </c>
      <c r="B685" s="11">
        <v>0</v>
      </c>
    </row>
    <row r="686" spans="1:2" s="7" customFormat="1" ht="16.5" customHeight="1">
      <c r="A686" s="10" t="s">
        <v>887</v>
      </c>
      <c r="B686" s="11">
        <v>2967</v>
      </c>
    </row>
    <row r="687" spans="1:2" s="7" customFormat="1" ht="16.5" customHeight="1">
      <c r="A687" s="10" t="s">
        <v>218</v>
      </c>
      <c r="B687" s="11">
        <v>408</v>
      </c>
    </row>
    <row r="688" spans="1:2" s="7" customFormat="1" ht="16.5" customHeight="1">
      <c r="A688" s="10" t="s">
        <v>1171</v>
      </c>
      <c r="B688" s="11">
        <v>2559</v>
      </c>
    </row>
    <row r="689" spans="1:2" s="7" customFormat="1" ht="16.5" customHeight="1">
      <c r="A689" s="10" t="s">
        <v>1518</v>
      </c>
      <c r="B689" s="11">
        <v>190</v>
      </c>
    </row>
    <row r="690" spans="1:2" s="7" customFormat="1" ht="16.5" customHeight="1">
      <c r="A690" s="10" t="s">
        <v>1554</v>
      </c>
      <c r="B690" s="11">
        <v>184</v>
      </c>
    </row>
    <row r="691" spans="1:2" s="7" customFormat="1" ht="16.5" customHeight="1">
      <c r="A691" s="10" t="s">
        <v>1406</v>
      </c>
      <c r="B691" s="11">
        <v>6</v>
      </c>
    </row>
    <row r="692" spans="1:2" s="7" customFormat="1" ht="16.5" customHeight="1">
      <c r="A692" s="10" t="s">
        <v>704</v>
      </c>
      <c r="B692" s="11">
        <v>986</v>
      </c>
    </row>
    <row r="693" spans="1:2" s="7" customFormat="1" ht="16.5" customHeight="1">
      <c r="A693" s="10" t="s">
        <v>909</v>
      </c>
      <c r="B693" s="11">
        <v>0</v>
      </c>
    </row>
    <row r="694" spans="1:2" s="7" customFormat="1" ht="16.5" customHeight="1">
      <c r="A694" s="10" t="s">
        <v>454</v>
      </c>
      <c r="B694" s="11">
        <v>986</v>
      </c>
    </row>
    <row r="695" spans="1:2" s="7" customFormat="1" ht="16.5" customHeight="1">
      <c r="A695" s="10" t="s">
        <v>580</v>
      </c>
      <c r="B695" s="11">
        <v>0</v>
      </c>
    </row>
    <row r="696" spans="1:2" s="7" customFormat="1" ht="16.5" customHeight="1">
      <c r="A696" s="10" t="s">
        <v>1398</v>
      </c>
      <c r="B696" s="11">
        <v>0</v>
      </c>
    </row>
    <row r="697" spans="1:2" s="7" customFormat="1" ht="16.5" customHeight="1">
      <c r="A697" s="10" t="s">
        <v>1370</v>
      </c>
      <c r="B697" s="11">
        <v>0</v>
      </c>
    </row>
    <row r="698" spans="1:2" s="7" customFormat="1" ht="16.5" customHeight="1">
      <c r="A698" s="10" t="s">
        <v>1167</v>
      </c>
      <c r="B698" s="11">
        <v>53</v>
      </c>
    </row>
    <row r="699" spans="1:2" s="7" customFormat="1" ht="16.5" customHeight="1">
      <c r="A699" s="10" t="s">
        <v>1489</v>
      </c>
      <c r="B699" s="11">
        <v>0</v>
      </c>
    </row>
    <row r="700" spans="1:2" s="7" customFormat="1" ht="16.5" customHeight="1">
      <c r="A700" s="10" t="s">
        <v>1369</v>
      </c>
      <c r="B700" s="11">
        <v>53</v>
      </c>
    </row>
    <row r="701" spans="1:2" s="7" customFormat="1" ht="16.5" customHeight="1">
      <c r="A701" s="10" t="s">
        <v>217</v>
      </c>
      <c r="B701" s="11">
        <v>1926</v>
      </c>
    </row>
    <row r="702" spans="1:2" s="7" customFormat="1" ht="16.5" customHeight="1">
      <c r="A702" s="10" t="s">
        <v>816</v>
      </c>
      <c r="B702" s="11">
        <v>1926</v>
      </c>
    </row>
    <row r="703" spans="1:2" s="7" customFormat="1" ht="16.5" customHeight="1">
      <c r="A703" s="10" t="s">
        <v>630</v>
      </c>
      <c r="B703" s="11">
        <v>39690</v>
      </c>
    </row>
    <row r="704" spans="1:2" s="7" customFormat="1" ht="16.5" customHeight="1">
      <c r="A704" s="10" t="s">
        <v>664</v>
      </c>
      <c r="B704" s="11">
        <v>1959</v>
      </c>
    </row>
    <row r="705" spans="1:2" s="7" customFormat="1" ht="16.5" customHeight="1">
      <c r="A705" s="10" t="s">
        <v>1571</v>
      </c>
      <c r="B705" s="11">
        <v>1944</v>
      </c>
    </row>
    <row r="706" spans="1:2" s="7" customFormat="1" ht="16.5" customHeight="1">
      <c r="A706" s="10" t="s">
        <v>548</v>
      </c>
      <c r="B706" s="11">
        <v>15</v>
      </c>
    </row>
    <row r="707" spans="1:2" s="7" customFormat="1" ht="16.5" customHeight="1">
      <c r="A707" s="10" t="s">
        <v>59</v>
      </c>
      <c r="B707" s="11">
        <v>0</v>
      </c>
    </row>
    <row r="708" spans="1:2" s="7" customFormat="1" ht="16.5" customHeight="1">
      <c r="A708" s="10" t="s">
        <v>940</v>
      </c>
      <c r="B708" s="11">
        <v>0</v>
      </c>
    </row>
    <row r="709" spans="1:2" s="7" customFormat="1" ht="16.5" customHeight="1">
      <c r="A709" s="10" t="s">
        <v>1198</v>
      </c>
      <c r="B709" s="11">
        <v>1045</v>
      </c>
    </row>
    <row r="710" spans="1:2" s="7" customFormat="1" ht="16.5" customHeight="1">
      <c r="A710" s="10" t="s">
        <v>1546</v>
      </c>
      <c r="B710" s="11">
        <v>29</v>
      </c>
    </row>
    <row r="711" spans="1:2" s="7" customFormat="1" ht="16.5" customHeight="1">
      <c r="A711" s="10" t="s">
        <v>140</v>
      </c>
      <c r="B711" s="11">
        <v>244</v>
      </c>
    </row>
    <row r="712" spans="1:2" s="7" customFormat="1" ht="16.5" customHeight="1">
      <c r="A712" s="10" t="s">
        <v>1478</v>
      </c>
      <c r="B712" s="11">
        <v>0</v>
      </c>
    </row>
    <row r="713" spans="1:2" s="7" customFormat="1" ht="16.5" customHeight="1">
      <c r="A713" s="10" t="s">
        <v>205</v>
      </c>
      <c r="B713" s="11">
        <v>0</v>
      </c>
    </row>
    <row r="714" spans="1:2" s="7" customFormat="1" ht="16.5" customHeight="1">
      <c r="A714" s="10" t="s">
        <v>1086</v>
      </c>
      <c r="B714" s="11">
        <v>0</v>
      </c>
    </row>
    <row r="715" spans="1:2" s="7" customFormat="1" ht="16.5" customHeight="1">
      <c r="A715" s="10" t="s">
        <v>274</v>
      </c>
      <c r="B715" s="11">
        <v>0</v>
      </c>
    </row>
    <row r="716" spans="1:2" s="7" customFormat="1" ht="16.5" customHeight="1">
      <c r="A716" s="10" t="s">
        <v>1502</v>
      </c>
      <c r="B716" s="11">
        <v>0</v>
      </c>
    </row>
    <row r="717" spans="1:2" s="7" customFormat="1" ht="16.5" customHeight="1">
      <c r="A717" s="10" t="s">
        <v>925</v>
      </c>
      <c r="B717" s="11">
        <v>0</v>
      </c>
    </row>
    <row r="718" spans="1:2" s="7" customFormat="1" ht="16.5" customHeight="1">
      <c r="A718" s="10" t="s">
        <v>469</v>
      </c>
      <c r="B718" s="11">
        <v>0</v>
      </c>
    </row>
    <row r="719" spans="1:2" s="7" customFormat="1" ht="16.5" customHeight="1">
      <c r="A719" s="10" t="s">
        <v>731</v>
      </c>
      <c r="B719" s="11">
        <v>0</v>
      </c>
    </row>
    <row r="720" spans="1:2" s="7" customFormat="1" ht="16.5" customHeight="1">
      <c r="A720" s="10" t="s">
        <v>1074</v>
      </c>
      <c r="B720" s="11">
        <v>0</v>
      </c>
    </row>
    <row r="721" spans="1:2" s="7" customFormat="1" ht="16.5" customHeight="1">
      <c r="A721" s="10" t="s">
        <v>563</v>
      </c>
      <c r="B721" s="11">
        <v>772</v>
      </c>
    </row>
    <row r="722" spans="1:2" s="7" customFormat="1" ht="16.5" customHeight="1">
      <c r="A722" s="10" t="s">
        <v>1434</v>
      </c>
      <c r="B722" s="11">
        <v>2662</v>
      </c>
    </row>
    <row r="723" spans="1:2" s="7" customFormat="1" ht="16.5" customHeight="1">
      <c r="A723" s="10" t="s">
        <v>594</v>
      </c>
      <c r="B723" s="11">
        <v>0</v>
      </c>
    </row>
    <row r="724" spans="1:2" s="7" customFormat="1" ht="16.5" customHeight="1">
      <c r="A724" s="10" t="s">
        <v>772</v>
      </c>
      <c r="B724" s="11">
        <v>1848</v>
      </c>
    </row>
    <row r="725" spans="1:2" s="7" customFormat="1" ht="16.5" customHeight="1">
      <c r="A725" s="10" t="s">
        <v>286</v>
      </c>
      <c r="B725" s="11">
        <v>814</v>
      </c>
    </row>
    <row r="726" spans="1:2" s="7" customFormat="1" ht="16.5" customHeight="1">
      <c r="A726" s="10" t="s">
        <v>703</v>
      </c>
      <c r="B726" s="11">
        <v>3975</v>
      </c>
    </row>
    <row r="727" spans="1:2" s="7" customFormat="1" ht="16.5" customHeight="1">
      <c r="A727" s="10" t="s">
        <v>376</v>
      </c>
      <c r="B727" s="11">
        <v>868</v>
      </c>
    </row>
    <row r="728" spans="1:2" s="7" customFormat="1" ht="16.5" customHeight="1">
      <c r="A728" s="10" t="s">
        <v>92</v>
      </c>
      <c r="B728" s="11">
        <v>0</v>
      </c>
    </row>
    <row r="729" spans="1:2" s="7" customFormat="1" ht="16.5" customHeight="1">
      <c r="A729" s="10" t="s">
        <v>280</v>
      </c>
      <c r="B729" s="11">
        <v>14</v>
      </c>
    </row>
    <row r="730" spans="1:2" s="7" customFormat="1" ht="16.5" customHeight="1">
      <c r="A730" s="10" t="s">
        <v>1283</v>
      </c>
      <c r="B730" s="11">
        <v>0</v>
      </c>
    </row>
    <row r="731" spans="1:2" s="7" customFormat="1" ht="16.5" customHeight="1">
      <c r="A731" s="10" t="s">
        <v>139</v>
      </c>
      <c r="B731" s="11">
        <v>0</v>
      </c>
    </row>
    <row r="732" spans="1:2" s="7" customFormat="1" ht="16.5" customHeight="1">
      <c r="A732" s="10" t="s">
        <v>1470</v>
      </c>
      <c r="B732" s="11">
        <v>0</v>
      </c>
    </row>
    <row r="733" spans="1:2" s="7" customFormat="1" ht="16.5" customHeight="1">
      <c r="A733" s="10" t="s">
        <v>1038</v>
      </c>
      <c r="B733" s="11">
        <v>0</v>
      </c>
    </row>
    <row r="734" spans="1:2" s="7" customFormat="1" ht="16.5" customHeight="1">
      <c r="A734" s="10" t="s">
        <v>1368</v>
      </c>
      <c r="B734" s="11">
        <v>2723</v>
      </c>
    </row>
    <row r="735" spans="1:2" s="7" customFormat="1" ht="16.5" customHeight="1">
      <c r="A735" s="10" t="s">
        <v>681</v>
      </c>
      <c r="B735" s="11">
        <v>370</v>
      </c>
    </row>
    <row r="736" spans="1:2" s="7" customFormat="1" ht="16.5" customHeight="1">
      <c r="A736" s="10" t="s">
        <v>1545</v>
      </c>
      <c r="B736" s="11">
        <v>0</v>
      </c>
    </row>
    <row r="737" spans="1:2" s="7" customFormat="1" ht="16.5" customHeight="1">
      <c r="A737" s="10" t="s">
        <v>461</v>
      </c>
      <c r="B737" s="11">
        <v>0</v>
      </c>
    </row>
    <row r="738" spans="1:2" s="7" customFormat="1" ht="16.5" customHeight="1">
      <c r="A738" s="10" t="s">
        <v>1103</v>
      </c>
      <c r="B738" s="11">
        <v>21477</v>
      </c>
    </row>
    <row r="739" spans="1:2" s="7" customFormat="1" ht="16.5" customHeight="1">
      <c r="A739" s="10" t="s">
        <v>663</v>
      </c>
      <c r="B739" s="11">
        <v>1003</v>
      </c>
    </row>
    <row r="740" spans="1:2" s="7" customFormat="1" ht="16.5" customHeight="1">
      <c r="A740" s="10" t="s">
        <v>593</v>
      </c>
      <c r="B740" s="11">
        <v>2668</v>
      </c>
    </row>
    <row r="741" spans="1:2" s="7" customFormat="1" ht="16.5" customHeight="1">
      <c r="A741" s="10" t="s">
        <v>30</v>
      </c>
      <c r="B741" s="11">
        <v>0</v>
      </c>
    </row>
    <row r="742" spans="1:2" s="7" customFormat="1" ht="16.5" customHeight="1">
      <c r="A742" s="10" t="s">
        <v>228</v>
      </c>
      <c r="B742" s="11">
        <v>344</v>
      </c>
    </row>
    <row r="743" spans="1:2" s="7" customFormat="1" ht="16.5" customHeight="1">
      <c r="A743" s="10" t="s">
        <v>717</v>
      </c>
      <c r="B743" s="11">
        <v>0</v>
      </c>
    </row>
    <row r="744" spans="1:2" s="7" customFormat="1" ht="16.5" customHeight="1">
      <c r="A744" s="10" t="s">
        <v>1073</v>
      </c>
      <c r="B744" s="11">
        <v>17110</v>
      </c>
    </row>
    <row r="745" spans="1:2" s="7" customFormat="1" ht="16.5" customHeight="1">
      <c r="A745" s="10" t="s">
        <v>344</v>
      </c>
      <c r="B745" s="11">
        <v>307</v>
      </c>
    </row>
    <row r="746" spans="1:2" s="7" customFormat="1" ht="16.5" customHeight="1">
      <c r="A746" s="10" t="s">
        <v>767</v>
      </c>
      <c r="B746" s="11">
        <v>0</v>
      </c>
    </row>
    <row r="747" spans="1:2" s="7" customFormat="1" ht="16.5" customHeight="1">
      <c r="A747" s="10" t="s">
        <v>66</v>
      </c>
      <c r="B747" s="11">
        <v>45</v>
      </c>
    </row>
    <row r="748" spans="1:2" s="7" customFormat="1" ht="16.5" customHeight="1">
      <c r="A748" s="10" t="s">
        <v>1010</v>
      </c>
      <c r="B748" s="11">
        <v>0</v>
      </c>
    </row>
    <row r="749" spans="1:2" s="7" customFormat="1" ht="16.5" customHeight="1">
      <c r="A749" s="10" t="s">
        <v>1195</v>
      </c>
      <c r="B749" s="11">
        <v>0</v>
      </c>
    </row>
    <row r="750" spans="1:2" s="7" customFormat="1" ht="16.5" customHeight="1">
      <c r="A750" s="10" t="s">
        <v>571</v>
      </c>
      <c r="B750" s="11">
        <v>0</v>
      </c>
    </row>
    <row r="751" spans="1:2" s="7" customFormat="1" ht="16.5" customHeight="1">
      <c r="A751" s="10" t="s">
        <v>1026</v>
      </c>
      <c r="B751" s="11">
        <v>6212</v>
      </c>
    </row>
    <row r="752" spans="1:2" s="7" customFormat="1" ht="16.5" customHeight="1">
      <c r="A752" s="10" t="s">
        <v>830</v>
      </c>
      <c r="B752" s="11">
        <v>791</v>
      </c>
    </row>
    <row r="753" spans="1:2" s="7" customFormat="1" ht="16.5" customHeight="1">
      <c r="A753" s="10" t="s">
        <v>653</v>
      </c>
      <c r="B753" s="11">
        <v>4738</v>
      </c>
    </row>
    <row r="754" spans="1:2" s="7" customFormat="1" ht="16.5" customHeight="1">
      <c r="A754" s="10" t="s">
        <v>1512</v>
      </c>
      <c r="B754" s="11">
        <v>683</v>
      </c>
    </row>
    <row r="755" spans="1:2" s="7" customFormat="1" ht="16.5" customHeight="1">
      <c r="A755" s="10" t="s">
        <v>1288</v>
      </c>
      <c r="B755" s="11">
        <v>1080</v>
      </c>
    </row>
    <row r="756" spans="1:2" s="7" customFormat="1" ht="16.5" customHeight="1">
      <c r="A756" s="10" t="s">
        <v>1571</v>
      </c>
      <c r="B756" s="11">
        <v>31</v>
      </c>
    </row>
    <row r="757" spans="1:2" s="7" customFormat="1" ht="16.5" customHeight="1">
      <c r="A757" s="10" t="s">
        <v>548</v>
      </c>
      <c r="B757" s="11">
        <v>0</v>
      </c>
    </row>
    <row r="758" spans="1:2" s="7" customFormat="1" ht="16.5" customHeight="1">
      <c r="A758" s="10" t="s">
        <v>59</v>
      </c>
      <c r="B758" s="11">
        <v>0</v>
      </c>
    </row>
    <row r="759" spans="1:2" s="7" customFormat="1" ht="16.5" customHeight="1">
      <c r="A759" s="10" t="s">
        <v>509</v>
      </c>
      <c r="B759" s="11">
        <v>6</v>
      </c>
    </row>
    <row r="760" spans="1:2" s="7" customFormat="1" ht="16.5" customHeight="1">
      <c r="A760" s="10" t="s">
        <v>1137</v>
      </c>
      <c r="B760" s="11">
        <v>0</v>
      </c>
    </row>
    <row r="761" spans="1:2" s="7" customFormat="1" ht="16.5" customHeight="1">
      <c r="A761" s="10" t="s">
        <v>343</v>
      </c>
      <c r="B761" s="11">
        <v>1</v>
      </c>
    </row>
    <row r="762" spans="1:2" s="7" customFormat="1" ht="16.5" customHeight="1">
      <c r="A762" s="10" t="s">
        <v>25</v>
      </c>
      <c r="B762" s="11">
        <v>541</v>
      </c>
    </row>
    <row r="763" spans="1:2" s="7" customFormat="1" ht="16.5" customHeight="1">
      <c r="A763" s="10" t="s">
        <v>54</v>
      </c>
      <c r="B763" s="11">
        <v>355</v>
      </c>
    </row>
    <row r="764" spans="1:2" s="7" customFormat="1" ht="16.5" customHeight="1">
      <c r="A764" s="10" t="s">
        <v>363</v>
      </c>
      <c r="B764" s="11">
        <v>146</v>
      </c>
    </row>
    <row r="765" spans="1:2" s="7" customFormat="1" ht="16.5" customHeight="1">
      <c r="A765" s="10" t="s">
        <v>453</v>
      </c>
      <c r="B765" s="11">
        <v>1280</v>
      </c>
    </row>
    <row r="766" spans="1:2" s="7" customFormat="1" ht="16.5" customHeight="1">
      <c r="A766" s="10" t="s">
        <v>415</v>
      </c>
      <c r="B766" s="11">
        <v>1280</v>
      </c>
    </row>
    <row r="767" spans="1:2" s="7" customFormat="1" ht="16.5" customHeight="1">
      <c r="A767" s="10" t="s">
        <v>1102</v>
      </c>
      <c r="B767" s="11">
        <v>2646</v>
      </c>
    </row>
    <row r="768" spans="1:2" s="7" customFormat="1" ht="16.5" customHeight="1">
      <c r="A768" s="10" t="s">
        <v>1579</v>
      </c>
      <c r="B768" s="11">
        <v>154</v>
      </c>
    </row>
    <row r="769" spans="1:2" s="7" customFormat="1" ht="16.5" customHeight="1">
      <c r="A769" s="10" t="s">
        <v>1571</v>
      </c>
      <c r="B769" s="11">
        <v>154</v>
      </c>
    </row>
    <row r="770" spans="1:2" s="7" customFormat="1" ht="16.5" customHeight="1">
      <c r="A770" s="10" t="s">
        <v>548</v>
      </c>
      <c r="B770" s="11">
        <v>0</v>
      </c>
    </row>
    <row r="771" spans="1:2" s="7" customFormat="1" ht="16.5" customHeight="1">
      <c r="A771" s="10" t="s">
        <v>59</v>
      </c>
      <c r="B771" s="11">
        <v>0</v>
      </c>
    </row>
    <row r="772" spans="1:2" s="7" customFormat="1" ht="16.5" customHeight="1">
      <c r="A772" s="10" t="s">
        <v>1483</v>
      </c>
      <c r="B772" s="11">
        <v>0</v>
      </c>
    </row>
    <row r="773" spans="1:2" s="7" customFormat="1" ht="16.5" customHeight="1">
      <c r="A773" s="10" t="s">
        <v>626</v>
      </c>
      <c r="B773" s="11">
        <v>0</v>
      </c>
    </row>
    <row r="774" spans="1:2" s="7" customFormat="1" ht="16.5" customHeight="1">
      <c r="A774" s="10" t="s">
        <v>1241</v>
      </c>
      <c r="B774" s="11">
        <v>0</v>
      </c>
    </row>
    <row r="775" spans="1:2" s="7" customFormat="1" ht="16.5" customHeight="1">
      <c r="A775" s="10" t="s">
        <v>1465</v>
      </c>
      <c r="B775" s="11">
        <v>0</v>
      </c>
    </row>
    <row r="776" spans="1:2" s="7" customFormat="1" ht="16.5" customHeight="1">
      <c r="A776" s="10" t="s">
        <v>1405</v>
      </c>
      <c r="B776" s="11">
        <v>0</v>
      </c>
    </row>
    <row r="777" spans="1:2" s="7" customFormat="1" ht="16.5" customHeight="1">
      <c r="A777" s="10" t="s">
        <v>822</v>
      </c>
      <c r="B777" s="11">
        <v>0</v>
      </c>
    </row>
    <row r="778" spans="1:2" s="7" customFormat="1" ht="16.5" customHeight="1">
      <c r="A778" s="10" t="s">
        <v>924</v>
      </c>
      <c r="B778" s="11">
        <v>0</v>
      </c>
    </row>
    <row r="779" spans="1:2" s="7" customFormat="1" ht="16.5" customHeight="1">
      <c r="A779" s="10" t="s">
        <v>1085</v>
      </c>
      <c r="B779" s="11">
        <v>0</v>
      </c>
    </row>
    <row r="780" spans="1:2" s="7" customFormat="1" ht="16.5" customHeight="1">
      <c r="A780" s="10" t="s">
        <v>692</v>
      </c>
      <c r="B780" s="11">
        <v>0</v>
      </c>
    </row>
    <row r="781" spans="1:2" s="7" customFormat="1" ht="16.5" customHeight="1">
      <c r="A781" s="10" t="s">
        <v>673</v>
      </c>
      <c r="B781" s="11">
        <v>1391</v>
      </c>
    </row>
    <row r="782" spans="1:2" s="7" customFormat="1" ht="16.5" customHeight="1">
      <c r="A782" s="10" t="s">
        <v>600</v>
      </c>
      <c r="B782" s="11">
        <v>1010</v>
      </c>
    </row>
    <row r="783" spans="1:2" s="7" customFormat="1" ht="16.5" customHeight="1">
      <c r="A783" s="10" t="s">
        <v>1576</v>
      </c>
      <c r="B783" s="11">
        <v>100</v>
      </c>
    </row>
    <row r="784" spans="1:2" s="7" customFormat="1" ht="16.5" customHeight="1">
      <c r="A784" s="10" t="s">
        <v>1385</v>
      </c>
      <c r="B784" s="11">
        <v>0</v>
      </c>
    </row>
    <row r="785" spans="1:2" s="7" customFormat="1" ht="16.5" customHeight="1">
      <c r="A785" s="10" t="s">
        <v>1194</v>
      </c>
      <c r="B785" s="11">
        <v>0</v>
      </c>
    </row>
    <row r="786" spans="1:2" s="7" customFormat="1" ht="16.5" customHeight="1">
      <c r="A786" s="10" t="s">
        <v>761</v>
      </c>
      <c r="B786" s="11">
        <v>0</v>
      </c>
    </row>
    <row r="787" spans="1:2" s="7" customFormat="1" ht="16.5" customHeight="1">
      <c r="A787" s="10" t="s">
        <v>1227</v>
      </c>
      <c r="B787" s="11">
        <v>0</v>
      </c>
    </row>
    <row r="788" spans="1:2" s="7" customFormat="1" ht="16.5" customHeight="1">
      <c r="A788" s="10" t="s">
        <v>1045</v>
      </c>
      <c r="B788" s="11">
        <v>281</v>
      </c>
    </row>
    <row r="789" spans="1:2" s="7" customFormat="1" ht="16.5" customHeight="1">
      <c r="A789" s="10" t="s">
        <v>258</v>
      </c>
      <c r="B789" s="11">
        <v>0</v>
      </c>
    </row>
    <row r="790" spans="1:2" s="7" customFormat="1" ht="16.5" customHeight="1">
      <c r="A790" s="10" t="s">
        <v>894</v>
      </c>
      <c r="B790" s="11">
        <v>30</v>
      </c>
    </row>
    <row r="791" spans="1:2" s="7" customFormat="1" ht="16.5" customHeight="1">
      <c r="A791" s="10" t="s">
        <v>184</v>
      </c>
      <c r="B791" s="11">
        <v>0</v>
      </c>
    </row>
    <row r="792" spans="1:2" s="7" customFormat="1" ht="16.5" customHeight="1">
      <c r="A792" s="10" t="s">
        <v>1326</v>
      </c>
      <c r="B792" s="11">
        <v>30</v>
      </c>
    </row>
    <row r="793" spans="1:2" s="7" customFormat="1" ht="16.5" customHeight="1">
      <c r="A793" s="10" t="s">
        <v>1414</v>
      </c>
      <c r="B793" s="11">
        <v>0</v>
      </c>
    </row>
    <row r="794" spans="1:2" s="7" customFormat="1" ht="16.5" customHeight="1">
      <c r="A794" s="10" t="s">
        <v>315</v>
      </c>
      <c r="B794" s="11">
        <v>0</v>
      </c>
    </row>
    <row r="795" spans="1:2" s="7" customFormat="1" ht="16.5" customHeight="1">
      <c r="A795" s="10" t="s">
        <v>1161</v>
      </c>
      <c r="B795" s="11">
        <v>0</v>
      </c>
    </row>
    <row r="796" spans="1:2" s="7" customFormat="1" ht="16.5" customHeight="1">
      <c r="A796" s="10" t="s">
        <v>1567</v>
      </c>
      <c r="B796" s="11">
        <v>0</v>
      </c>
    </row>
    <row r="797" spans="1:2" s="7" customFormat="1" ht="16.5" customHeight="1">
      <c r="A797" s="10" t="s">
        <v>1182</v>
      </c>
      <c r="B797" s="11">
        <v>0</v>
      </c>
    </row>
    <row r="798" spans="1:2" s="7" customFormat="1" ht="16.5" customHeight="1">
      <c r="A798" s="10" t="s">
        <v>522</v>
      </c>
      <c r="B798" s="11">
        <v>0</v>
      </c>
    </row>
    <row r="799" spans="1:2" s="7" customFormat="1" ht="16.5" customHeight="1">
      <c r="A799" s="10" t="s">
        <v>1536</v>
      </c>
      <c r="B799" s="11">
        <v>0</v>
      </c>
    </row>
    <row r="800" spans="1:2" s="7" customFormat="1" ht="16.5" customHeight="1">
      <c r="A800" s="10" t="s">
        <v>1304</v>
      </c>
      <c r="B800" s="11">
        <v>0</v>
      </c>
    </row>
    <row r="801" spans="1:2" s="7" customFormat="1" ht="16.5" customHeight="1">
      <c r="A801" s="10" t="s">
        <v>432</v>
      </c>
      <c r="B801" s="11">
        <v>0</v>
      </c>
    </row>
    <row r="802" spans="1:2" s="7" customFormat="1" ht="16.5" customHeight="1">
      <c r="A802" s="10" t="s">
        <v>259</v>
      </c>
      <c r="B802" s="11">
        <v>0</v>
      </c>
    </row>
    <row r="803" spans="1:2" s="7" customFormat="1" ht="16.5" customHeight="1">
      <c r="A803" s="10" t="s">
        <v>10</v>
      </c>
      <c r="B803" s="11">
        <v>0</v>
      </c>
    </row>
    <row r="804" spans="1:2" s="7" customFormat="1" ht="16.5" customHeight="1">
      <c r="A804" s="10" t="s">
        <v>227</v>
      </c>
      <c r="B804" s="11">
        <v>0</v>
      </c>
    </row>
    <row r="805" spans="1:2" s="7" customFormat="1" ht="16.5" customHeight="1">
      <c r="A805" s="10" t="s">
        <v>786</v>
      </c>
      <c r="B805" s="11">
        <v>0</v>
      </c>
    </row>
    <row r="806" spans="1:2" s="7" customFormat="1" ht="16.5" customHeight="1">
      <c r="A806" s="10" t="s">
        <v>990</v>
      </c>
      <c r="B806" s="11">
        <v>0</v>
      </c>
    </row>
    <row r="807" spans="1:2" s="7" customFormat="1" ht="16.5" customHeight="1">
      <c r="A807" s="10" t="s">
        <v>1363</v>
      </c>
      <c r="B807" s="11">
        <v>0</v>
      </c>
    </row>
    <row r="808" spans="1:2" s="7" customFormat="1" ht="16.5" customHeight="1">
      <c r="A808" s="10" t="s">
        <v>55</v>
      </c>
      <c r="B808" s="11">
        <v>0</v>
      </c>
    </row>
    <row r="809" spans="1:2" s="7" customFormat="1" ht="16.5" customHeight="1">
      <c r="A809" s="10" t="s">
        <v>1530</v>
      </c>
      <c r="B809" s="11">
        <v>0</v>
      </c>
    </row>
    <row r="810" spans="1:2" s="7" customFormat="1" ht="16.5" customHeight="1">
      <c r="A810" s="10" t="s">
        <v>710</v>
      </c>
      <c r="B810" s="11">
        <v>0</v>
      </c>
    </row>
    <row r="811" spans="1:2" s="7" customFormat="1" ht="16.5" customHeight="1">
      <c r="A811" s="10" t="s">
        <v>488</v>
      </c>
      <c r="B811" s="11">
        <v>0</v>
      </c>
    </row>
    <row r="812" spans="1:2" s="7" customFormat="1" ht="16.5" customHeight="1">
      <c r="A812" s="10" t="s">
        <v>1282</v>
      </c>
      <c r="B812" s="11">
        <v>0</v>
      </c>
    </row>
    <row r="813" spans="1:2" s="7" customFormat="1" ht="16.5" customHeight="1">
      <c r="A813" s="10" t="s">
        <v>324</v>
      </c>
      <c r="B813" s="11">
        <v>0</v>
      </c>
    </row>
    <row r="814" spans="1:2" s="7" customFormat="1" ht="16.5" customHeight="1">
      <c r="A814" s="10" t="s">
        <v>662</v>
      </c>
      <c r="B814" s="11">
        <v>0</v>
      </c>
    </row>
    <row r="815" spans="1:2" s="7" customFormat="1" ht="16.5" customHeight="1">
      <c r="A815" s="10" t="s">
        <v>1016</v>
      </c>
      <c r="B815" s="11">
        <v>0</v>
      </c>
    </row>
    <row r="816" spans="1:2" s="7" customFormat="1" ht="16.5" customHeight="1">
      <c r="A816" s="10" t="s">
        <v>862</v>
      </c>
      <c r="B816" s="11">
        <v>60</v>
      </c>
    </row>
    <row r="817" spans="1:2" s="7" customFormat="1" ht="16.5" customHeight="1">
      <c r="A817" s="10" t="s">
        <v>354</v>
      </c>
      <c r="B817" s="11">
        <v>60</v>
      </c>
    </row>
    <row r="818" spans="1:2" s="7" customFormat="1" ht="16.5" customHeight="1">
      <c r="A818" s="10" t="s">
        <v>821</v>
      </c>
      <c r="B818" s="11">
        <v>531</v>
      </c>
    </row>
    <row r="819" spans="1:2" s="7" customFormat="1" ht="16.5" customHeight="1">
      <c r="A819" s="10" t="s">
        <v>323</v>
      </c>
      <c r="B819" s="11">
        <v>12</v>
      </c>
    </row>
    <row r="820" spans="1:2" s="7" customFormat="1" ht="16.5" customHeight="1">
      <c r="A820" s="10" t="s">
        <v>257</v>
      </c>
      <c r="B820" s="11">
        <v>514</v>
      </c>
    </row>
    <row r="821" spans="1:2" s="7" customFormat="1" ht="16.5" customHeight="1">
      <c r="A821" s="10" t="s">
        <v>76</v>
      </c>
      <c r="B821" s="11">
        <v>5</v>
      </c>
    </row>
    <row r="822" spans="1:2" s="7" customFormat="1" ht="16.5" customHeight="1">
      <c r="A822" s="10" t="s">
        <v>452</v>
      </c>
      <c r="B822" s="11">
        <v>0</v>
      </c>
    </row>
    <row r="823" spans="1:2" s="7" customFormat="1" ht="16.5" customHeight="1">
      <c r="A823" s="10" t="s">
        <v>110</v>
      </c>
      <c r="B823" s="11">
        <v>0</v>
      </c>
    </row>
    <row r="824" spans="1:2" s="7" customFormat="1" ht="16.5" customHeight="1">
      <c r="A824" s="10" t="s">
        <v>855</v>
      </c>
      <c r="B824" s="11">
        <v>0</v>
      </c>
    </row>
    <row r="825" spans="1:2" s="7" customFormat="1" ht="16.5" customHeight="1">
      <c r="A825" s="10" t="s">
        <v>1193</v>
      </c>
      <c r="B825" s="11">
        <v>0</v>
      </c>
    </row>
    <row r="826" spans="1:2" s="7" customFormat="1" ht="16.5" customHeight="1">
      <c r="A826" s="10" t="s">
        <v>919</v>
      </c>
      <c r="B826" s="11">
        <v>0</v>
      </c>
    </row>
    <row r="827" spans="1:2" s="7" customFormat="1" ht="16.5" customHeight="1">
      <c r="A827" s="10" t="s">
        <v>1044</v>
      </c>
      <c r="B827" s="11">
        <v>0</v>
      </c>
    </row>
    <row r="828" spans="1:2" s="7" customFormat="1" ht="16.5" customHeight="1">
      <c r="A828" s="10" t="s">
        <v>858</v>
      </c>
      <c r="B828" s="11">
        <v>0</v>
      </c>
    </row>
    <row r="829" spans="1:2" s="7" customFormat="1" ht="16.5" customHeight="1">
      <c r="A829" s="10" t="s">
        <v>1571</v>
      </c>
      <c r="B829" s="11">
        <v>0</v>
      </c>
    </row>
    <row r="830" spans="1:2" s="7" customFormat="1" ht="16.5" customHeight="1">
      <c r="A830" s="10" t="s">
        <v>548</v>
      </c>
      <c r="B830" s="11">
        <v>0</v>
      </c>
    </row>
    <row r="831" spans="1:2" s="7" customFormat="1" ht="16.5" customHeight="1">
      <c r="A831" s="10" t="s">
        <v>59</v>
      </c>
      <c r="B831" s="11">
        <v>0</v>
      </c>
    </row>
    <row r="832" spans="1:2" s="7" customFormat="1" ht="16.5" customHeight="1">
      <c r="A832" s="10" t="s">
        <v>86</v>
      </c>
      <c r="B832" s="11">
        <v>0</v>
      </c>
    </row>
    <row r="833" spans="1:2" s="7" customFormat="1" ht="16.5" customHeight="1">
      <c r="A833" s="10" t="s">
        <v>854</v>
      </c>
      <c r="B833" s="11">
        <v>0</v>
      </c>
    </row>
    <row r="834" spans="1:2" s="7" customFormat="1" ht="16.5" customHeight="1">
      <c r="A834" s="10" t="s">
        <v>1170</v>
      </c>
      <c r="B834" s="11">
        <v>0</v>
      </c>
    </row>
    <row r="835" spans="1:2" s="7" customFormat="1" ht="16.5" customHeight="1">
      <c r="A835" s="10" t="s">
        <v>439</v>
      </c>
      <c r="B835" s="11">
        <v>0</v>
      </c>
    </row>
    <row r="836" spans="1:2" s="7" customFormat="1" ht="16.5" customHeight="1">
      <c r="A836" s="10" t="s">
        <v>1126</v>
      </c>
      <c r="B836" s="11">
        <v>0</v>
      </c>
    </row>
    <row r="837" spans="1:2" s="7" customFormat="1" ht="16.5" customHeight="1">
      <c r="A837" s="10" t="s">
        <v>845</v>
      </c>
      <c r="B837" s="11">
        <v>0</v>
      </c>
    </row>
    <row r="838" spans="1:2" s="7" customFormat="1" ht="16.5" customHeight="1">
      <c r="A838" s="10" t="s">
        <v>1511</v>
      </c>
      <c r="B838" s="11">
        <v>0</v>
      </c>
    </row>
    <row r="839" spans="1:2" s="7" customFormat="1" ht="16.5" customHeight="1">
      <c r="A839" s="10" t="s">
        <v>516</v>
      </c>
      <c r="B839" s="11">
        <v>0</v>
      </c>
    </row>
    <row r="840" spans="1:2" s="7" customFormat="1" ht="16.5" customHeight="1">
      <c r="A840" s="10" t="s">
        <v>759</v>
      </c>
      <c r="B840" s="11">
        <v>0</v>
      </c>
    </row>
    <row r="841" spans="1:2" s="7" customFormat="1" ht="16.5" customHeight="1">
      <c r="A841" s="10" t="s">
        <v>305</v>
      </c>
      <c r="B841" s="11">
        <v>0</v>
      </c>
    </row>
    <row r="842" spans="1:2" s="7" customFormat="1" ht="16.5" customHeight="1">
      <c r="A842" s="10" t="s">
        <v>54</v>
      </c>
      <c r="B842" s="11">
        <v>0</v>
      </c>
    </row>
    <row r="843" spans="1:2" s="7" customFormat="1" ht="16.5" customHeight="1">
      <c r="A843" s="10" t="s">
        <v>1464</v>
      </c>
      <c r="B843" s="11">
        <v>0</v>
      </c>
    </row>
    <row r="844" spans="1:2" s="7" customFormat="1" ht="16.5" customHeight="1">
      <c r="A844" s="10" t="s">
        <v>1018</v>
      </c>
      <c r="B844" s="11">
        <v>0</v>
      </c>
    </row>
    <row r="845" spans="1:2" s="7" customFormat="1" ht="16.5" customHeight="1">
      <c r="A845" s="10" t="s">
        <v>1362</v>
      </c>
      <c r="B845" s="11">
        <v>0</v>
      </c>
    </row>
    <row r="846" spans="1:2" s="7" customFormat="1" ht="16.5" customHeight="1">
      <c r="A846" s="10" t="s">
        <v>963</v>
      </c>
      <c r="B846" s="11">
        <v>0</v>
      </c>
    </row>
    <row r="847" spans="1:2" s="7" customFormat="1" ht="16.5" customHeight="1">
      <c r="A847" s="10" t="s">
        <v>554</v>
      </c>
      <c r="B847" s="11">
        <v>0</v>
      </c>
    </row>
    <row r="848" spans="1:2" s="7" customFormat="1" ht="16.5" customHeight="1">
      <c r="A848" s="10" t="s">
        <v>680</v>
      </c>
      <c r="B848" s="11">
        <v>0</v>
      </c>
    </row>
    <row r="849" spans="1:2" s="7" customFormat="1" ht="16.5" customHeight="1">
      <c r="A849" s="10" t="s">
        <v>1037</v>
      </c>
      <c r="B849" s="11">
        <v>0</v>
      </c>
    </row>
    <row r="850" spans="1:2" s="7" customFormat="1" ht="16.5" customHeight="1">
      <c r="A850" s="10" t="s">
        <v>844</v>
      </c>
      <c r="B850" s="11">
        <v>480</v>
      </c>
    </row>
    <row r="851" spans="1:2" s="7" customFormat="1" ht="16.5" customHeight="1">
      <c r="A851" s="10" t="s">
        <v>809</v>
      </c>
      <c r="B851" s="11">
        <v>480</v>
      </c>
    </row>
    <row r="852" spans="1:2" s="7" customFormat="1" ht="16.5" customHeight="1">
      <c r="A852" s="10" t="s">
        <v>1077</v>
      </c>
      <c r="B852" s="11">
        <v>14820</v>
      </c>
    </row>
    <row r="853" spans="1:2" s="7" customFormat="1" ht="16.5" customHeight="1">
      <c r="A853" s="10" t="s">
        <v>82</v>
      </c>
      <c r="B853" s="11">
        <v>1528</v>
      </c>
    </row>
    <row r="854" spans="1:2" s="7" customFormat="1" ht="16.5" customHeight="1">
      <c r="A854" s="10" t="s">
        <v>1571</v>
      </c>
      <c r="B854" s="11">
        <v>792</v>
      </c>
    </row>
    <row r="855" spans="1:2" s="7" customFormat="1" ht="16.5" customHeight="1">
      <c r="A855" s="10" t="s">
        <v>548</v>
      </c>
      <c r="B855" s="11">
        <v>213</v>
      </c>
    </row>
    <row r="856" spans="1:2" s="7" customFormat="1" ht="16.5" customHeight="1">
      <c r="A856" s="10" t="s">
        <v>59</v>
      </c>
      <c r="B856" s="11">
        <v>0</v>
      </c>
    </row>
    <row r="857" spans="1:2" s="7" customFormat="1" ht="16.5" customHeight="1">
      <c r="A857" s="10" t="s">
        <v>329</v>
      </c>
      <c r="B857" s="11">
        <v>94</v>
      </c>
    </row>
    <row r="858" spans="1:2" s="7" customFormat="1" ht="16.5" customHeight="1">
      <c r="A858" s="10" t="s">
        <v>625</v>
      </c>
      <c r="B858" s="11">
        <v>0</v>
      </c>
    </row>
    <row r="859" spans="1:2" s="7" customFormat="1" ht="16.5" customHeight="1">
      <c r="A859" s="10" t="s">
        <v>314</v>
      </c>
      <c r="B859" s="11">
        <v>0</v>
      </c>
    </row>
    <row r="860" spans="1:2" s="7" customFormat="1" ht="16.5" customHeight="1">
      <c r="A860" s="10" t="s">
        <v>599</v>
      </c>
      <c r="B860" s="11">
        <v>277</v>
      </c>
    </row>
    <row r="861" spans="1:2" s="7" customFormat="1" ht="16.5" customHeight="1">
      <c r="A861" s="10" t="s">
        <v>177</v>
      </c>
      <c r="B861" s="11">
        <v>0</v>
      </c>
    </row>
    <row r="862" spans="1:2" s="7" customFormat="1" ht="16.5" customHeight="1">
      <c r="A862" s="10" t="s">
        <v>193</v>
      </c>
      <c r="B862" s="11">
        <v>0</v>
      </c>
    </row>
    <row r="863" spans="1:2" s="7" customFormat="1" ht="16.5" customHeight="1">
      <c r="A863" s="10" t="s">
        <v>870</v>
      </c>
      <c r="B863" s="11">
        <v>0</v>
      </c>
    </row>
    <row r="864" spans="1:2" s="7" customFormat="1" ht="16.5" customHeight="1">
      <c r="A864" s="10" t="s">
        <v>1341</v>
      </c>
      <c r="B864" s="11">
        <v>152</v>
      </c>
    </row>
    <row r="865" spans="1:2" s="7" customFormat="1" ht="16.5" customHeight="1">
      <c r="A865" s="10" t="s">
        <v>1136</v>
      </c>
      <c r="B865" s="11">
        <v>346</v>
      </c>
    </row>
    <row r="866" spans="1:2" s="7" customFormat="1" ht="16.5" customHeight="1">
      <c r="A866" s="10" t="s">
        <v>328</v>
      </c>
      <c r="B866" s="11">
        <v>346</v>
      </c>
    </row>
    <row r="867" spans="1:2" s="7" customFormat="1" ht="16.5" customHeight="1">
      <c r="A867" s="10" t="s">
        <v>1393</v>
      </c>
      <c r="B867" s="11">
        <v>8959</v>
      </c>
    </row>
    <row r="868" spans="1:2" s="7" customFormat="1" ht="16.5" customHeight="1">
      <c r="A868" s="10" t="s">
        <v>667</v>
      </c>
      <c r="B868" s="11">
        <v>8179</v>
      </c>
    </row>
    <row r="869" spans="1:2" s="7" customFormat="1" ht="16.5" customHeight="1">
      <c r="A869" s="10" t="s">
        <v>199</v>
      </c>
      <c r="B869" s="11">
        <v>780</v>
      </c>
    </row>
    <row r="870" spans="1:2" s="7" customFormat="1" ht="16.5" customHeight="1">
      <c r="A870" s="10" t="s">
        <v>1108</v>
      </c>
      <c r="B870" s="11">
        <v>1810</v>
      </c>
    </row>
    <row r="871" spans="1:2" s="7" customFormat="1" ht="16.5" customHeight="1">
      <c r="A871" s="10" t="s">
        <v>553</v>
      </c>
      <c r="B871" s="11">
        <v>1810</v>
      </c>
    </row>
    <row r="872" spans="1:2" s="7" customFormat="1" ht="16.5" customHeight="1">
      <c r="A872" s="10" t="s">
        <v>514</v>
      </c>
      <c r="B872" s="11">
        <v>663</v>
      </c>
    </row>
    <row r="873" spans="1:2" s="7" customFormat="1" ht="16.5" customHeight="1">
      <c r="A873" s="10" t="s">
        <v>1335</v>
      </c>
      <c r="B873" s="11">
        <v>663</v>
      </c>
    </row>
    <row r="874" spans="1:2" s="7" customFormat="1" ht="16.5" customHeight="1">
      <c r="A874" s="10" t="s">
        <v>1240</v>
      </c>
      <c r="B874" s="11">
        <v>1514</v>
      </c>
    </row>
    <row r="875" spans="1:2" s="7" customFormat="1" ht="16.5" customHeight="1">
      <c r="A875" s="10" t="s">
        <v>395</v>
      </c>
      <c r="B875" s="11">
        <v>1514</v>
      </c>
    </row>
    <row r="876" spans="1:2" s="7" customFormat="1" ht="16.5" customHeight="1">
      <c r="A876" s="10" t="s">
        <v>623</v>
      </c>
      <c r="B876" s="11">
        <v>44552</v>
      </c>
    </row>
    <row r="877" spans="1:2" s="7" customFormat="1" ht="16.5" customHeight="1">
      <c r="A877" s="10" t="s">
        <v>31</v>
      </c>
      <c r="B877" s="11">
        <v>17632</v>
      </c>
    </row>
    <row r="878" spans="1:2" s="7" customFormat="1" ht="16.5" customHeight="1">
      <c r="A878" s="10" t="s">
        <v>1571</v>
      </c>
      <c r="B878" s="11">
        <v>438</v>
      </c>
    </row>
    <row r="879" spans="1:2" s="7" customFormat="1" ht="16.5" customHeight="1">
      <c r="A879" s="10" t="s">
        <v>548</v>
      </c>
      <c r="B879" s="11">
        <v>293</v>
      </c>
    </row>
    <row r="880" spans="1:2" s="7" customFormat="1" ht="16.5" customHeight="1">
      <c r="A880" s="10" t="s">
        <v>59</v>
      </c>
      <c r="B880" s="11">
        <v>0</v>
      </c>
    </row>
    <row r="881" spans="1:2" s="7" customFormat="1" ht="16.5" customHeight="1">
      <c r="A881" s="10" t="s">
        <v>54</v>
      </c>
      <c r="B881" s="11">
        <v>3186</v>
      </c>
    </row>
    <row r="882" spans="1:2" s="7" customFormat="1" ht="16.5" customHeight="1">
      <c r="A882" s="10" t="s">
        <v>1586</v>
      </c>
      <c r="B882" s="11">
        <v>0</v>
      </c>
    </row>
    <row r="883" spans="1:2" s="7" customFormat="1" ht="16.5" customHeight="1">
      <c r="A883" s="10" t="s">
        <v>60</v>
      </c>
      <c r="B883" s="11">
        <v>3148</v>
      </c>
    </row>
    <row r="884" spans="1:2" s="7" customFormat="1" ht="16.5" customHeight="1">
      <c r="A884" s="10" t="s">
        <v>144</v>
      </c>
      <c r="B884" s="11">
        <v>121</v>
      </c>
    </row>
    <row r="885" spans="1:2" s="7" customFormat="1" ht="16.5" customHeight="1">
      <c r="A885" s="10" t="s">
        <v>709</v>
      </c>
      <c r="B885" s="11">
        <v>0</v>
      </c>
    </row>
    <row r="886" spans="1:2" s="7" customFormat="1" ht="16.5" customHeight="1">
      <c r="A886" s="10" t="s">
        <v>939</v>
      </c>
      <c r="B886" s="11">
        <v>12</v>
      </c>
    </row>
    <row r="887" spans="1:2" s="7" customFormat="1" ht="16.5" customHeight="1">
      <c r="A887" s="10" t="s">
        <v>1469</v>
      </c>
      <c r="B887" s="11">
        <v>0</v>
      </c>
    </row>
    <row r="888" spans="1:2" s="7" customFormat="1" ht="16.5" customHeight="1">
      <c r="A888" s="10" t="s">
        <v>612</v>
      </c>
      <c r="B888" s="11">
        <v>0</v>
      </c>
    </row>
    <row r="889" spans="1:2" s="7" customFormat="1" ht="16.5" customHeight="1">
      <c r="A889" s="10" t="s">
        <v>359</v>
      </c>
      <c r="B889" s="11">
        <v>0</v>
      </c>
    </row>
    <row r="890" spans="1:2" s="7" customFormat="1" ht="16.5" customHeight="1">
      <c r="A890" s="10" t="s">
        <v>803</v>
      </c>
      <c r="B890" s="11">
        <v>141</v>
      </c>
    </row>
    <row r="891" spans="1:2" s="7" customFormat="1" ht="16.5" customHeight="1">
      <c r="A891" s="10" t="s">
        <v>486</v>
      </c>
      <c r="B891" s="11">
        <v>0</v>
      </c>
    </row>
    <row r="892" spans="1:2" s="7" customFormat="1" ht="16.5" customHeight="1">
      <c r="A892" s="10" t="s">
        <v>532</v>
      </c>
      <c r="B892" s="11">
        <v>0</v>
      </c>
    </row>
    <row r="893" spans="1:2" s="7" customFormat="1" ht="16.5" customHeight="1">
      <c r="A893" s="10" t="s">
        <v>164</v>
      </c>
      <c r="B893" s="11">
        <v>1816</v>
      </c>
    </row>
    <row r="894" spans="1:2" s="7" customFormat="1" ht="16.5" customHeight="1">
      <c r="A894" s="10" t="s">
        <v>235</v>
      </c>
      <c r="B894" s="11">
        <v>461</v>
      </c>
    </row>
    <row r="895" spans="1:2" s="7" customFormat="1" ht="16.5" customHeight="1">
      <c r="A895" s="10" t="s">
        <v>1298</v>
      </c>
      <c r="B895" s="11">
        <v>67</v>
      </c>
    </row>
    <row r="896" spans="1:2" s="7" customFormat="1" ht="16.5" customHeight="1">
      <c r="A896" s="10" t="s">
        <v>1274</v>
      </c>
      <c r="B896" s="11">
        <v>0</v>
      </c>
    </row>
    <row r="897" spans="1:2" s="7" customFormat="1" ht="16.5" customHeight="1">
      <c r="A897" s="10" t="s">
        <v>1005</v>
      </c>
      <c r="B897" s="11">
        <v>133</v>
      </c>
    </row>
    <row r="898" spans="1:2" s="7" customFormat="1" ht="16.5" customHeight="1">
      <c r="A898" s="10" t="s">
        <v>570</v>
      </c>
      <c r="B898" s="11">
        <v>0</v>
      </c>
    </row>
    <row r="899" spans="1:2" s="7" customFormat="1" ht="16.5" customHeight="1">
      <c r="A899" s="10" t="s">
        <v>234</v>
      </c>
      <c r="B899" s="11">
        <v>268</v>
      </c>
    </row>
    <row r="900" spans="1:2" s="7" customFormat="1" ht="16.5" customHeight="1">
      <c r="A900" s="10" t="s">
        <v>438</v>
      </c>
      <c r="B900" s="11">
        <v>0</v>
      </c>
    </row>
    <row r="901" spans="1:2" s="7" customFormat="1" ht="16.5" customHeight="1">
      <c r="A901" s="10" t="s">
        <v>1501</v>
      </c>
      <c r="B901" s="11">
        <v>0</v>
      </c>
    </row>
    <row r="902" spans="1:2" s="7" customFormat="1" ht="16.5" customHeight="1">
      <c r="A902" s="10" t="s">
        <v>1384</v>
      </c>
      <c r="B902" s="11">
        <v>5821</v>
      </c>
    </row>
    <row r="903" spans="1:2" s="7" customFormat="1" ht="16.5" customHeight="1">
      <c r="A903" s="10" t="s">
        <v>892</v>
      </c>
      <c r="B903" s="11">
        <v>82</v>
      </c>
    </row>
    <row r="904" spans="1:2" s="7" customFormat="1" ht="16.5" customHeight="1">
      <c r="A904" s="10" t="s">
        <v>1383</v>
      </c>
      <c r="B904" s="11">
        <v>0</v>
      </c>
    </row>
    <row r="905" spans="1:2" s="7" customFormat="1" ht="16.5" customHeight="1">
      <c r="A905" s="10" t="s">
        <v>72</v>
      </c>
      <c r="B905" s="11">
        <v>1645</v>
      </c>
    </row>
    <row r="906" spans="1:2" s="7" customFormat="1" ht="16.5" customHeight="1">
      <c r="A906" s="10" t="s">
        <v>1578</v>
      </c>
      <c r="B906" s="11">
        <v>3823</v>
      </c>
    </row>
    <row r="907" spans="1:2" s="7" customFormat="1" ht="16.5" customHeight="1">
      <c r="A907" s="10" t="s">
        <v>1571</v>
      </c>
      <c r="B907" s="11">
        <v>261</v>
      </c>
    </row>
    <row r="908" spans="1:2" s="7" customFormat="1" ht="16.5" customHeight="1">
      <c r="A908" s="10" t="s">
        <v>548</v>
      </c>
      <c r="B908" s="11">
        <v>123</v>
      </c>
    </row>
    <row r="909" spans="1:2" s="7" customFormat="1" ht="16.5" customHeight="1">
      <c r="A909" s="10" t="s">
        <v>59</v>
      </c>
      <c r="B909" s="11">
        <v>0</v>
      </c>
    </row>
    <row r="910" spans="1:2" s="7" customFormat="1" ht="16.5" customHeight="1">
      <c r="A910" s="10" t="s">
        <v>1141</v>
      </c>
      <c r="B910" s="11">
        <v>489</v>
      </c>
    </row>
    <row r="911" spans="1:2" s="7" customFormat="1" ht="16.5" customHeight="1">
      <c r="A911" s="10" t="s">
        <v>766</v>
      </c>
      <c r="B911" s="11">
        <v>1851</v>
      </c>
    </row>
    <row r="912" spans="1:2" s="7" customFormat="1" ht="16.5" customHeight="1">
      <c r="A912" s="10" t="s">
        <v>1519</v>
      </c>
      <c r="B912" s="11">
        <v>280</v>
      </c>
    </row>
    <row r="913" spans="1:2" s="7" customFormat="1" ht="16.5" customHeight="1">
      <c r="A913" s="10" t="s">
        <v>592</v>
      </c>
      <c r="B913" s="11">
        <v>0</v>
      </c>
    </row>
    <row r="914" spans="1:2" s="7" customFormat="1" ht="16.5" customHeight="1">
      <c r="A914" s="10" t="s">
        <v>109</v>
      </c>
      <c r="B914" s="11">
        <v>0</v>
      </c>
    </row>
    <row r="915" spans="1:2" s="7" customFormat="1" ht="16.5" customHeight="1">
      <c r="A915" s="10" t="s">
        <v>802</v>
      </c>
      <c r="B915" s="11">
        <v>624</v>
      </c>
    </row>
    <row r="916" spans="1:2" s="7" customFormat="1" ht="16.5" customHeight="1">
      <c r="A916" s="10" t="s">
        <v>122</v>
      </c>
      <c r="B916" s="11">
        <v>0</v>
      </c>
    </row>
    <row r="917" spans="1:2" s="7" customFormat="1" ht="16.5" customHeight="1">
      <c r="A917" s="10" t="s">
        <v>734</v>
      </c>
      <c r="B917" s="11">
        <v>0</v>
      </c>
    </row>
    <row r="918" spans="1:2" s="7" customFormat="1" ht="16.5" customHeight="1">
      <c r="A918" s="10" t="s">
        <v>1273</v>
      </c>
      <c r="B918" s="11">
        <v>0</v>
      </c>
    </row>
    <row r="919" spans="1:2" s="7" customFormat="1" ht="16.5" customHeight="1">
      <c r="A919" s="10" t="s">
        <v>829</v>
      </c>
      <c r="B919" s="11">
        <v>14</v>
      </c>
    </row>
    <row r="920" spans="1:2" s="7" customFormat="1" ht="16.5" customHeight="1">
      <c r="A920" s="10" t="s">
        <v>545</v>
      </c>
      <c r="B920" s="11">
        <v>0</v>
      </c>
    </row>
    <row r="921" spans="1:2" s="7" customFormat="1" ht="16.5" customHeight="1">
      <c r="A921" s="10" t="s">
        <v>1054</v>
      </c>
      <c r="B921" s="11">
        <v>0</v>
      </c>
    </row>
    <row r="922" spans="1:2" s="7" customFormat="1" ht="16.5" customHeight="1">
      <c r="A922" s="10" t="s">
        <v>996</v>
      </c>
      <c r="B922" s="11">
        <v>0</v>
      </c>
    </row>
    <row r="923" spans="1:2" s="7" customFormat="1" ht="16.5" customHeight="1">
      <c r="A923" s="10" t="s">
        <v>962</v>
      </c>
      <c r="B923" s="11">
        <v>0</v>
      </c>
    </row>
    <row r="924" spans="1:2" s="7" customFormat="1" ht="16.5" customHeight="1">
      <c r="A924" s="10" t="s">
        <v>1149</v>
      </c>
      <c r="B924" s="11">
        <v>0</v>
      </c>
    </row>
    <row r="925" spans="1:2" s="7" customFormat="1" ht="16.5" customHeight="1">
      <c r="A925" s="10" t="s">
        <v>1009</v>
      </c>
      <c r="B925" s="11">
        <v>0</v>
      </c>
    </row>
    <row r="926" spans="1:2" s="7" customFormat="1" ht="16.5" customHeight="1">
      <c r="A926" s="10" t="s">
        <v>273</v>
      </c>
      <c r="B926" s="11">
        <v>0</v>
      </c>
    </row>
    <row r="927" spans="1:2" s="7" customFormat="1" ht="16.5" customHeight="1">
      <c r="A927" s="10" t="s">
        <v>1015</v>
      </c>
      <c r="B927" s="11">
        <v>0</v>
      </c>
    </row>
    <row r="928" spans="1:2" s="7" customFormat="1" ht="16.5" customHeight="1">
      <c r="A928" s="10" t="s">
        <v>1461</v>
      </c>
      <c r="B928" s="11">
        <v>0</v>
      </c>
    </row>
    <row r="929" spans="1:2" s="7" customFormat="1" ht="16.5" customHeight="1">
      <c r="A929" s="10" t="s">
        <v>483</v>
      </c>
      <c r="B929" s="11">
        <v>0</v>
      </c>
    </row>
    <row r="930" spans="1:2" s="7" customFormat="1" ht="16.5" customHeight="1">
      <c r="A930" s="10" t="s">
        <v>632</v>
      </c>
      <c r="B930" s="11">
        <v>0</v>
      </c>
    </row>
    <row r="931" spans="1:2" s="7" customFormat="1" ht="16.5" customHeight="1">
      <c r="A931" s="10" t="s">
        <v>798</v>
      </c>
      <c r="B931" s="11">
        <v>11</v>
      </c>
    </row>
    <row r="932" spans="1:2" s="7" customFormat="1" ht="16.5" customHeight="1">
      <c r="A932" s="10" t="s">
        <v>333</v>
      </c>
      <c r="B932" s="11">
        <v>0</v>
      </c>
    </row>
    <row r="933" spans="1:2" s="7" customFormat="1" ht="16.5" customHeight="1">
      <c r="A933" s="10" t="s">
        <v>1529</v>
      </c>
      <c r="B933" s="11">
        <v>170</v>
      </c>
    </row>
    <row r="934" spans="1:2" s="7" customFormat="1" ht="16.5" customHeight="1">
      <c r="A934" s="10" t="s">
        <v>332</v>
      </c>
      <c r="B934" s="11">
        <v>0</v>
      </c>
    </row>
    <row r="935" spans="1:2" s="7" customFormat="1" ht="16.5" customHeight="1">
      <c r="A935" s="10" t="s">
        <v>410</v>
      </c>
      <c r="B935" s="11">
        <v>13279</v>
      </c>
    </row>
    <row r="936" spans="1:2" s="7" customFormat="1" ht="16.5" customHeight="1">
      <c r="A936" s="10" t="s">
        <v>1571</v>
      </c>
      <c r="B936" s="11">
        <v>141</v>
      </c>
    </row>
    <row r="937" spans="1:2" s="7" customFormat="1" ht="16.5" customHeight="1">
      <c r="A937" s="10" t="s">
        <v>548</v>
      </c>
      <c r="B937" s="11">
        <v>31</v>
      </c>
    </row>
    <row r="938" spans="1:2" s="7" customFormat="1" ht="16.5" customHeight="1">
      <c r="A938" s="10" t="s">
        <v>59</v>
      </c>
      <c r="B938" s="11">
        <v>0</v>
      </c>
    </row>
    <row r="939" spans="1:2" s="7" customFormat="1" ht="16.5" customHeight="1">
      <c r="A939" s="10" t="s">
        <v>801</v>
      </c>
      <c r="B939" s="11">
        <v>0</v>
      </c>
    </row>
    <row r="940" spans="1:2" s="7" customFormat="1" ht="16.5" customHeight="1">
      <c r="A940" s="10" t="s">
        <v>285</v>
      </c>
      <c r="B940" s="11">
        <v>6268</v>
      </c>
    </row>
    <row r="941" spans="1:2" s="7" customFormat="1" ht="16.5" customHeight="1">
      <c r="A941" s="10" t="s">
        <v>679</v>
      </c>
      <c r="B941" s="11">
        <v>622</v>
      </c>
    </row>
    <row r="942" spans="1:2" s="7" customFormat="1" ht="16.5" customHeight="1">
      <c r="A942" s="10" t="s">
        <v>519</v>
      </c>
      <c r="B942" s="11">
        <v>0</v>
      </c>
    </row>
    <row r="943" spans="1:2" s="7" customFormat="1" ht="16.5" customHeight="1">
      <c r="A943" s="10" t="s">
        <v>970</v>
      </c>
      <c r="B943" s="11">
        <v>1</v>
      </c>
    </row>
    <row r="944" spans="1:2" s="7" customFormat="1" ht="16.5" customHeight="1">
      <c r="A944" s="10" t="s">
        <v>1029</v>
      </c>
      <c r="B944" s="11">
        <v>0</v>
      </c>
    </row>
    <row r="945" spans="1:2" s="7" customFormat="1" ht="16.5" customHeight="1">
      <c r="A945" s="10" t="s">
        <v>261</v>
      </c>
      <c r="B945" s="11">
        <v>68</v>
      </c>
    </row>
    <row r="946" spans="1:2" s="7" customFormat="1" ht="16.5" customHeight="1">
      <c r="A946" s="10" t="s">
        <v>155</v>
      </c>
      <c r="B946" s="11">
        <v>121</v>
      </c>
    </row>
    <row r="947" spans="1:2" s="7" customFormat="1" ht="16.5" customHeight="1">
      <c r="A947" s="10" t="s">
        <v>869</v>
      </c>
      <c r="B947" s="11">
        <v>0</v>
      </c>
    </row>
    <row r="948" spans="1:2" s="7" customFormat="1" ht="16.5" customHeight="1">
      <c r="A948" s="10" t="s">
        <v>652</v>
      </c>
      <c r="B948" s="11">
        <v>0</v>
      </c>
    </row>
    <row r="949" spans="1:2" s="7" customFormat="1" ht="16.5" customHeight="1">
      <c r="A949" s="10" t="s">
        <v>1140</v>
      </c>
      <c r="B949" s="11">
        <v>446</v>
      </c>
    </row>
    <row r="950" spans="1:2" s="7" customFormat="1" ht="16.5" customHeight="1">
      <c r="A950" s="10" t="s">
        <v>132</v>
      </c>
      <c r="B950" s="11">
        <v>102</v>
      </c>
    </row>
    <row r="951" spans="1:2" s="7" customFormat="1" ht="16.5" customHeight="1">
      <c r="A951" s="10" t="s">
        <v>605</v>
      </c>
      <c r="B951" s="11">
        <v>2984</v>
      </c>
    </row>
    <row r="952" spans="1:2" s="7" customFormat="1" ht="16.5" customHeight="1">
      <c r="A952" s="10" t="s">
        <v>163</v>
      </c>
      <c r="B952" s="11">
        <v>0</v>
      </c>
    </row>
    <row r="953" spans="1:2" s="7" customFormat="1" ht="16.5" customHeight="1">
      <c r="A953" s="10" t="s">
        <v>933</v>
      </c>
      <c r="B953" s="11">
        <v>0</v>
      </c>
    </row>
    <row r="954" spans="1:2" s="7" customFormat="1" ht="16.5" customHeight="1">
      <c r="A954" s="10" t="s">
        <v>1508</v>
      </c>
      <c r="B954" s="11">
        <v>523</v>
      </c>
    </row>
    <row r="955" spans="1:2" s="7" customFormat="1" ht="16.5" customHeight="1">
      <c r="A955" s="10" t="s">
        <v>375</v>
      </c>
      <c r="B955" s="11">
        <v>0</v>
      </c>
    </row>
    <row r="956" spans="1:2" s="7" customFormat="1" ht="16.5" customHeight="1">
      <c r="A956" s="10" t="s">
        <v>1239</v>
      </c>
      <c r="B956" s="11">
        <v>156</v>
      </c>
    </row>
    <row r="957" spans="1:2" s="7" customFormat="1" ht="16.5" customHeight="1">
      <c r="A957" s="10" t="s">
        <v>9</v>
      </c>
      <c r="B957" s="11">
        <v>0</v>
      </c>
    </row>
    <row r="958" spans="1:2" s="7" customFormat="1" ht="16.5" customHeight="1">
      <c r="A958" s="10" t="s">
        <v>273</v>
      </c>
      <c r="B958" s="11">
        <v>0</v>
      </c>
    </row>
    <row r="959" spans="1:2" s="7" customFormat="1" ht="16.5" customHeight="1">
      <c r="A959" s="10" t="s">
        <v>260</v>
      </c>
      <c r="B959" s="11">
        <v>3</v>
      </c>
    </row>
    <row r="960" spans="1:2" s="7" customFormat="1" ht="16.5" customHeight="1">
      <c r="A960" s="10" t="s">
        <v>989</v>
      </c>
      <c r="B960" s="11">
        <v>1776</v>
      </c>
    </row>
    <row r="961" spans="1:2" s="7" customFormat="1" ht="16.5" customHeight="1">
      <c r="A961" s="10" t="s">
        <v>619</v>
      </c>
      <c r="B961" s="11">
        <v>37</v>
      </c>
    </row>
    <row r="962" spans="1:2" s="7" customFormat="1" ht="16.5" customHeight="1">
      <c r="A962" s="10" t="s">
        <v>1113</v>
      </c>
      <c r="B962" s="11">
        <v>0</v>
      </c>
    </row>
    <row r="963" spans="1:2" s="7" customFormat="1" ht="16.5" customHeight="1">
      <c r="A963" s="10" t="s">
        <v>1571</v>
      </c>
      <c r="B963" s="11">
        <v>0</v>
      </c>
    </row>
    <row r="964" spans="1:2" s="7" customFormat="1" ht="16.5" customHeight="1">
      <c r="A964" s="10" t="s">
        <v>548</v>
      </c>
      <c r="B964" s="11">
        <v>0</v>
      </c>
    </row>
    <row r="965" spans="1:2" s="7" customFormat="1" ht="16.5" customHeight="1">
      <c r="A965" s="10" t="s">
        <v>59</v>
      </c>
      <c r="B965" s="11">
        <v>0</v>
      </c>
    </row>
    <row r="966" spans="1:2" s="7" customFormat="1" ht="16.5" customHeight="1">
      <c r="A966" s="10" t="s">
        <v>750</v>
      </c>
      <c r="B966" s="11">
        <v>0</v>
      </c>
    </row>
    <row r="967" spans="1:2" s="7" customFormat="1" ht="16.5" customHeight="1">
      <c r="A967" s="10" t="s">
        <v>468</v>
      </c>
      <c r="B967" s="11">
        <v>0</v>
      </c>
    </row>
    <row r="968" spans="1:2" s="7" customFormat="1" ht="16.5" customHeight="1">
      <c r="A968" s="10" t="s">
        <v>85</v>
      </c>
      <c r="B968" s="11">
        <v>0</v>
      </c>
    </row>
    <row r="969" spans="1:2" s="7" customFormat="1" ht="16.5" customHeight="1">
      <c r="A969" s="10" t="s">
        <v>190</v>
      </c>
      <c r="B969" s="11">
        <v>0</v>
      </c>
    </row>
    <row r="970" spans="1:2" s="7" customFormat="1" ht="16.5" customHeight="1">
      <c r="A970" s="10" t="s">
        <v>427</v>
      </c>
      <c r="B970" s="11">
        <v>0</v>
      </c>
    </row>
    <row r="971" spans="1:2" s="7" customFormat="1" ht="16.5" customHeight="1">
      <c r="A971" s="10" t="s">
        <v>1133</v>
      </c>
      <c r="B971" s="11">
        <v>0</v>
      </c>
    </row>
    <row r="972" spans="1:2" s="7" customFormat="1" ht="16.5" customHeight="1">
      <c r="A972" s="10" t="s">
        <v>71</v>
      </c>
      <c r="B972" s="11">
        <v>0</v>
      </c>
    </row>
    <row r="973" spans="1:2" s="7" customFormat="1" ht="16.5" customHeight="1">
      <c r="A973" s="10" t="s">
        <v>1201</v>
      </c>
      <c r="B973" s="11">
        <v>352</v>
      </c>
    </row>
    <row r="974" spans="1:2" s="7" customFormat="1" ht="16.5" customHeight="1">
      <c r="A974" s="10" t="s">
        <v>1571</v>
      </c>
      <c r="B974" s="11">
        <v>0</v>
      </c>
    </row>
    <row r="975" spans="1:2" s="7" customFormat="1" ht="16.5" customHeight="1">
      <c r="A975" s="10" t="s">
        <v>548</v>
      </c>
      <c r="B975" s="11">
        <v>0</v>
      </c>
    </row>
    <row r="976" spans="1:2" s="7" customFormat="1" ht="16.5" customHeight="1">
      <c r="A976" s="10" t="s">
        <v>59</v>
      </c>
      <c r="B976" s="11">
        <v>0</v>
      </c>
    </row>
    <row r="977" spans="1:2" s="7" customFormat="1" ht="16.5" customHeight="1">
      <c r="A977" s="10" t="s">
        <v>256</v>
      </c>
      <c r="B977" s="11">
        <v>25</v>
      </c>
    </row>
    <row r="978" spans="1:2" s="7" customFormat="1" ht="16.5" customHeight="1">
      <c r="A978" s="10" t="s">
        <v>39</v>
      </c>
      <c r="B978" s="11">
        <v>30</v>
      </c>
    </row>
    <row r="979" spans="1:2" s="7" customFormat="1" ht="16.5" customHeight="1">
      <c r="A979" s="10" t="s">
        <v>1397</v>
      </c>
      <c r="B979" s="11">
        <v>0</v>
      </c>
    </row>
    <row r="980" spans="1:2" s="7" customFormat="1" ht="16.5" customHeight="1">
      <c r="A980" s="10" t="s">
        <v>1072</v>
      </c>
      <c r="B980" s="11">
        <v>0</v>
      </c>
    </row>
    <row r="981" spans="1:2" s="7" customFormat="1" ht="16.5" customHeight="1">
      <c r="A981" s="10" t="s">
        <v>988</v>
      </c>
      <c r="B981" s="11">
        <v>0</v>
      </c>
    </row>
    <row r="982" spans="1:2" s="7" customFormat="1" ht="16.5" customHeight="1">
      <c r="A982" s="10" t="s">
        <v>1232</v>
      </c>
      <c r="B982" s="11">
        <v>0</v>
      </c>
    </row>
    <row r="983" spans="1:2" s="7" customFormat="1" ht="16.5" customHeight="1">
      <c r="A983" s="10" t="s">
        <v>1473</v>
      </c>
      <c r="B983" s="11">
        <v>297</v>
      </c>
    </row>
    <row r="984" spans="1:2" s="7" customFormat="1" ht="16.5" customHeight="1">
      <c r="A984" s="10" t="s">
        <v>49</v>
      </c>
      <c r="B984" s="11">
        <v>1424</v>
      </c>
    </row>
    <row r="985" spans="1:2" s="7" customFormat="1" ht="16.5" customHeight="1">
      <c r="A985" s="10" t="s">
        <v>433</v>
      </c>
      <c r="B985" s="11">
        <v>5</v>
      </c>
    </row>
    <row r="986" spans="1:2" s="7" customFormat="1" ht="16.5" customHeight="1">
      <c r="A986" s="10" t="s">
        <v>815</v>
      </c>
      <c r="B986" s="11">
        <v>1081</v>
      </c>
    </row>
    <row r="987" spans="1:2" s="7" customFormat="1" ht="16.5" customHeight="1">
      <c r="A987" s="10" t="s">
        <v>1431</v>
      </c>
      <c r="B987" s="11">
        <v>338</v>
      </c>
    </row>
    <row r="988" spans="1:2" s="7" customFormat="1" ht="16.5" customHeight="1">
      <c r="A988" s="10" t="s">
        <v>1192</v>
      </c>
      <c r="B988" s="11">
        <v>0</v>
      </c>
    </row>
    <row r="989" spans="1:2" s="7" customFormat="1" ht="16.5" customHeight="1">
      <c r="A989" s="10" t="s">
        <v>1413</v>
      </c>
      <c r="B989" s="11">
        <v>0</v>
      </c>
    </row>
    <row r="990" spans="1:2" s="7" customFormat="1" ht="16.5" customHeight="1">
      <c r="A990" s="10" t="s">
        <v>125</v>
      </c>
      <c r="B990" s="11">
        <v>5933</v>
      </c>
    </row>
    <row r="991" spans="1:2" s="7" customFormat="1" ht="16.5" customHeight="1">
      <c r="A991" s="10" t="s">
        <v>154</v>
      </c>
      <c r="B991" s="11">
        <v>1147</v>
      </c>
    </row>
    <row r="992" spans="1:2" s="7" customFormat="1" ht="16.5" customHeight="1">
      <c r="A992" s="10" t="s">
        <v>1488</v>
      </c>
      <c r="B992" s="11">
        <v>0</v>
      </c>
    </row>
    <row r="993" spans="1:2" s="7" customFormat="1" ht="16.5" customHeight="1">
      <c r="A993" s="10" t="s">
        <v>923</v>
      </c>
      <c r="B993" s="11">
        <v>4256</v>
      </c>
    </row>
    <row r="994" spans="1:2" s="7" customFormat="1" ht="16.5" customHeight="1">
      <c r="A994" s="10" t="s">
        <v>1599</v>
      </c>
      <c r="B994" s="11">
        <v>0</v>
      </c>
    </row>
    <row r="995" spans="1:2" s="7" customFormat="1" ht="16.5" customHeight="1">
      <c r="A995" s="10" t="s">
        <v>1107</v>
      </c>
      <c r="B995" s="11">
        <v>0</v>
      </c>
    </row>
    <row r="996" spans="1:2" s="7" customFormat="1" ht="16.5" customHeight="1">
      <c r="A996" s="10" t="s">
        <v>57</v>
      </c>
      <c r="B996" s="11">
        <v>530</v>
      </c>
    </row>
    <row r="997" spans="1:2" s="7" customFormat="1" ht="16.5" customHeight="1">
      <c r="A997" s="10" t="s">
        <v>1257</v>
      </c>
      <c r="B997" s="11">
        <v>1109</v>
      </c>
    </row>
    <row r="998" spans="1:2" s="7" customFormat="1" ht="16.5" customHeight="1">
      <c r="A998" s="10" t="s">
        <v>995</v>
      </c>
      <c r="B998" s="11">
        <v>362</v>
      </c>
    </row>
    <row r="999" spans="1:2" s="7" customFormat="1" ht="16.5" customHeight="1">
      <c r="A999" s="10" t="s">
        <v>985</v>
      </c>
      <c r="B999" s="11">
        <v>733</v>
      </c>
    </row>
    <row r="1000" spans="1:2" s="7" customFormat="1" ht="16.5" customHeight="1">
      <c r="A1000" s="10" t="s">
        <v>838</v>
      </c>
      <c r="B1000" s="11">
        <v>14</v>
      </c>
    </row>
    <row r="1001" spans="1:2" s="7" customFormat="1" ht="16.5" customHeight="1">
      <c r="A1001" s="10" t="s">
        <v>124</v>
      </c>
      <c r="B1001" s="11">
        <v>0</v>
      </c>
    </row>
    <row r="1002" spans="1:2" s="7" customFormat="1" ht="16.5" customHeight="1">
      <c r="A1002" s="10" t="s">
        <v>1591</v>
      </c>
      <c r="B1002" s="11">
        <v>0</v>
      </c>
    </row>
    <row r="1003" spans="1:2" s="7" customFormat="1" ht="16.5" customHeight="1">
      <c r="A1003" s="10" t="s">
        <v>837</v>
      </c>
      <c r="B1003" s="11">
        <v>0</v>
      </c>
    </row>
    <row r="1004" spans="1:2" s="7" customFormat="1" ht="16.5" customHeight="1">
      <c r="A1004" s="10" t="s">
        <v>131</v>
      </c>
      <c r="B1004" s="11">
        <v>0</v>
      </c>
    </row>
    <row r="1005" spans="1:2" s="7" customFormat="1" ht="16.5" customHeight="1">
      <c r="A1005" s="10" t="s">
        <v>1093</v>
      </c>
      <c r="B1005" s="11">
        <v>1000</v>
      </c>
    </row>
    <row r="1006" spans="1:2" s="7" customFormat="1" ht="16.5" customHeight="1">
      <c r="A1006" s="10" t="s">
        <v>1081</v>
      </c>
      <c r="B1006" s="11">
        <v>0</v>
      </c>
    </row>
    <row r="1007" spans="1:2" s="7" customFormat="1" ht="16.5" customHeight="1">
      <c r="A1007" s="10" t="s">
        <v>1598</v>
      </c>
      <c r="B1007" s="11">
        <v>1000</v>
      </c>
    </row>
    <row r="1008" spans="1:2" s="7" customFormat="1" ht="16.5" customHeight="1">
      <c r="A1008" s="10" t="s">
        <v>160</v>
      </c>
      <c r="B1008" s="11">
        <v>9873</v>
      </c>
    </row>
    <row r="1009" spans="1:2" s="7" customFormat="1" ht="16.5" customHeight="1">
      <c r="A1009" s="10" t="s">
        <v>472</v>
      </c>
      <c r="B1009" s="11">
        <v>8342</v>
      </c>
    </row>
    <row r="1010" spans="1:2" s="7" customFormat="1" ht="16.5" customHeight="1">
      <c r="A1010" s="10" t="s">
        <v>1571</v>
      </c>
      <c r="B1010" s="11">
        <v>1727</v>
      </c>
    </row>
    <row r="1011" spans="1:2" s="7" customFormat="1" ht="16.5" customHeight="1">
      <c r="A1011" s="10" t="s">
        <v>548</v>
      </c>
      <c r="B1011" s="11">
        <v>15</v>
      </c>
    </row>
    <row r="1012" spans="1:2" s="7" customFormat="1" ht="16.5" customHeight="1">
      <c r="A1012" s="10" t="s">
        <v>59</v>
      </c>
      <c r="B1012" s="11">
        <v>0</v>
      </c>
    </row>
    <row r="1013" spans="1:2" s="7" customFormat="1" ht="16.5" customHeight="1">
      <c r="A1013" s="10" t="s">
        <v>1092</v>
      </c>
      <c r="B1013" s="11">
        <v>0</v>
      </c>
    </row>
    <row r="1014" spans="1:2" s="7" customFormat="1" ht="16.5" customHeight="1">
      <c r="A1014" s="10" t="s">
        <v>1570</v>
      </c>
      <c r="B1014" s="11">
        <v>0</v>
      </c>
    </row>
    <row r="1015" spans="1:2" s="7" customFormat="1" ht="16.5" customHeight="1">
      <c r="A1015" s="10" t="s">
        <v>1266</v>
      </c>
      <c r="B1015" s="11">
        <v>1056</v>
      </c>
    </row>
    <row r="1016" spans="1:2" s="7" customFormat="1" ht="16.5" customHeight="1">
      <c r="A1016" s="10" t="s">
        <v>1014</v>
      </c>
      <c r="B1016" s="11">
        <v>0</v>
      </c>
    </row>
    <row r="1017" spans="1:2" s="7" customFormat="1" ht="16.5" customHeight="1">
      <c r="A1017" s="10" t="s">
        <v>473</v>
      </c>
      <c r="B1017" s="11">
        <v>48</v>
      </c>
    </row>
    <row r="1018" spans="1:2" s="7" customFormat="1" ht="16.5" customHeight="1">
      <c r="A1018" s="10" t="s">
        <v>902</v>
      </c>
      <c r="B1018" s="11">
        <v>0</v>
      </c>
    </row>
    <row r="1019" spans="1:2" s="7" customFormat="1" ht="16.5" customHeight="1">
      <c r="A1019" s="10" t="s">
        <v>987</v>
      </c>
      <c r="B1019" s="11">
        <v>0</v>
      </c>
    </row>
    <row r="1020" spans="1:2" s="7" customFormat="1" ht="16.5" customHeight="1">
      <c r="A1020" s="10" t="s">
        <v>1382</v>
      </c>
      <c r="B1020" s="11">
        <v>0</v>
      </c>
    </row>
    <row r="1021" spans="1:2" s="7" customFormat="1" ht="16.5" customHeight="1">
      <c r="A1021" s="10" t="s">
        <v>24</v>
      </c>
      <c r="B1021" s="11">
        <v>0</v>
      </c>
    </row>
    <row r="1022" spans="1:2" s="7" customFormat="1" ht="16.5" customHeight="1">
      <c r="A1022" s="10" t="s">
        <v>1238</v>
      </c>
      <c r="B1022" s="11">
        <v>0</v>
      </c>
    </row>
    <row r="1023" spans="1:2" s="7" customFormat="1" ht="16.5" customHeight="1">
      <c r="A1023" s="10" t="s">
        <v>419</v>
      </c>
      <c r="B1023" s="11">
        <v>0</v>
      </c>
    </row>
    <row r="1024" spans="1:2" s="7" customFormat="1" ht="16.5" customHeight="1">
      <c r="A1024" s="10" t="s">
        <v>1025</v>
      </c>
      <c r="B1024" s="11">
        <v>900</v>
      </c>
    </row>
    <row r="1025" spans="1:2" s="7" customFormat="1" ht="16.5" customHeight="1">
      <c r="A1025" s="10" t="s">
        <v>1272</v>
      </c>
      <c r="B1025" s="11">
        <v>2000</v>
      </c>
    </row>
    <row r="1026" spans="1:2" s="7" customFormat="1" ht="16.5" customHeight="1">
      <c r="A1026" s="10" t="s">
        <v>1457</v>
      </c>
      <c r="B1026" s="11">
        <v>0</v>
      </c>
    </row>
    <row r="1027" spans="1:2" s="7" customFormat="1" ht="16.5" customHeight="1">
      <c r="A1027" s="10" t="s">
        <v>691</v>
      </c>
      <c r="B1027" s="11">
        <v>0</v>
      </c>
    </row>
    <row r="1028" spans="1:2" s="7" customFormat="1" ht="16.5" customHeight="1">
      <c r="A1028" s="10" t="s">
        <v>730</v>
      </c>
      <c r="B1028" s="11">
        <v>0</v>
      </c>
    </row>
    <row r="1029" spans="1:2" s="7" customFormat="1" ht="16.5" customHeight="1">
      <c r="A1029" s="10" t="s">
        <v>279</v>
      </c>
      <c r="B1029" s="11">
        <v>0</v>
      </c>
    </row>
    <row r="1030" spans="1:2" s="7" customFormat="1" ht="16.5" customHeight="1">
      <c r="A1030" s="10" t="s">
        <v>386</v>
      </c>
      <c r="B1030" s="11">
        <v>0</v>
      </c>
    </row>
    <row r="1031" spans="1:2" s="7" customFormat="1" ht="16.5" customHeight="1">
      <c r="A1031" s="10" t="s">
        <v>1217</v>
      </c>
      <c r="B1031" s="11">
        <v>0</v>
      </c>
    </row>
    <row r="1032" spans="1:2" s="7" customFormat="1" ht="16.5" customHeight="1">
      <c r="A1032" s="10" t="s">
        <v>1396</v>
      </c>
      <c r="B1032" s="11">
        <v>0</v>
      </c>
    </row>
    <row r="1033" spans="1:2" s="7" customFormat="1" ht="16.5" customHeight="1">
      <c r="A1033" s="10" t="s">
        <v>255</v>
      </c>
      <c r="B1033" s="11">
        <v>0</v>
      </c>
    </row>
    <row r="1034" spans="1:2" s="7" customFormat="1" ht="16.5" customHeight="1">
      <c r="A1034" s="10" t="s">
        <v>1456</v>
      </c>
      <c r="B1034" s="11">
        <v>0</v>
      </c>
    </row>
    <row r="1035" spans="1:2" s="7" customFormat="1" ht="16.5" customHeight="1">
      <c r="A1035" s="10" t="s">
        <v>443</v>
      </c>
      <c r="B1035" s="11">
        <v>0</v>
      </c>
    </row>
    <row r="1036" spans="1:2" s="7" customFormat="1" ht="16.5" customHeight="1">
      <c r="A1036" s="10" t="s">
        <v>1246</v>
      </c>
      <c r="B1036" s="11">
        <v>917</v>
      </c>
    </row>
    <row r="1037" spans="1:2" s="7" customFormat="1" ht="16.5" customHeight="1">
      <c r="A1037" s="10" t="s">
        <v>1292</v>
      </c>
      <c r="B1037" s="11">
        <v>0</v>
      </c>
    </row>
    <row r="1038" spans="1:2" s="7" customFormat="1" ht="16.5" customHeight="1">
      <c r="A1038" s="10" t="s">
        <v>1231</v>
      </c>
      <c r="B1038" s="11">
        <v>1679</v>
      </c>
    </row>
    <row r="1039" spans="1:2" s="7" customFormat="1" ht="16.5" customHeight="1">
      <c r="A1039" s="10" t="s">
        <v>716</v>
      </c>
      <c r="B1039" s="11">
        <v>0</v>
      </c>
    </row>
    <row r="1040" spans="1:2" s="7" customFormat="1" ht="16.5" customHeight="1">
      <c r="A1040" s="10" t="s">
        <v>1571</v>
      </c>
      <c r="B1040" s="11">
        <v>0</v>
      </c>
    </row>
    <row r="1041" spans="1:2" s="7" customFormat="1" ht="16.5" customHeight="1">
      <c r="A1041" s="10" t="s">
        <v>548</v>
      </c>
      <c r="B1041" s="11">
        <v>0</v>
      </c>
    </row>
    <row r="1042" spans="1:2" s="7" customFormat="1" ht="16.5" customHeight="1">
      <c r="A1042" s="10" t="s">
        <v>59</v>
      </c>
      <c r="B1042" s="11">
        <v>0</v>
      </c>
    </row>
    <row r="1043" spans="1:2" s="7" customFormat="1" ht="16.5" customHeight="1">
      <c r="A1043" s="10" t="s">
        <v>284</v>
      </c>
      <c r="B1043" s="11">
        <v>0</v>
      </c>
    </row>
    <row r="1044" spans="1:2" s="7" customFormat="1" ht="16.5" customHeight="1">
      <c r="A1044" s="10" t="s">
        <v>1500</v>
      </c>
      <c r="B1044" s="11">
        <v>0</v>
      </c>
    </row>
    <row r="1045" spans="1:2" s="7" customFormat="1" ht="16.5" customHeight="1">
      <c r="A1045" s="10" t="s">
        <v>1226</v>
      </c>
      <c r="B1045" s="11">
        <v>0</v>
      </c>
    </row>
    <row r="1046" spans="1:2" s="7" customFormat="1" ht="16.5" customHeight="1">
      <c r="A1046" s="10" t="s">
        <v>722</v>
      </c>
      <c r="B1046" s="11">
        <v>0</v>
      </c>
    </row>
    <row r="1047" spans="1:2" s="7" customFormat="1" ht="16.5" customHeight="1">
      <c r="A1047" s="10" t="s">
        <v>544</v>
      </c>
      <c r="B1047" s="11">
        <v>0</v>
      </c>
    </row>
    <row r="1048" spans="1:2" s="7" customFormat="1" ht="16.5" customHeight="1">
      <c r="A1048" s="10" t="s">
        <v>562</v>
      </c>
      <c r="B1048" s="11">
        <v>0</v>
      </c>
    </row>
    <row r="1049" spans="1:2" s="7" customFormat="1" ht="16.5" customHeight="1">
      <c r="A1049" s="10" t="s">
        <v>1492</v>
      </c>
      <c r="B1049" s="11">
        <v>0</v>
      </c>
    </row>
    <row r="1050" spans="1:2" s="7" customFormat="1" ht="16.5" customHeight="1">
      <c r="A1050" s="10" t="s">
        <v>1571</v>
      </c>
      <c r="B1050" s="11">
        <v>0</v>
      </c>
    </row>
    <row r="1051" spans="1:2" s="7" customFormat="1" ht="16.5" customHeight="1">
      <c r="A1051" s="10" t="s">
        <v>548</v>
      </c>
      <c r="B1051" s="11">
        <v>0</v>
      </c>
    </row>
    <row r="1052" spans="1:2" s="7" customFormat="1" ht="16.5" customHeight="1">
      <c r="A1052" s="10" t="s">
        <v>59</v>
      </c>
      <c r="B1052" s="11">
        <v>0</v>
      </c>
    </row>
    <row r="1053" spans="1:2" s="7" customFormat="1" ht="16.5" customHeight="1">
      <c r="A1053" s="10" t="s">
        <v>1510</v>
      </c>
      <c r="B1053" s="11">
        <v>0</v>
      </c>
    </row>
    <row r="1054" spans="1:2" s="7" customFormat="1" ht="16.5" customHeight="1">
      <c r="A1054" s="10" t="s">
        <v>1420</v>
      </c>
      <c r="B1054" s="11">
        <v>0</v>
      </c>
    </row>
    <row r="1055" spans="1:2" s="7" customFormat="1" ht="16.5" customHeight="1">
      <c r="A1055" s="10" t="s">
        <v>322</v>
      </c>
      <c r="B1055" s="11">
        <v>0</v>
      </c>
    </row>
    <row r="1056" spans="1:2" s="7" customFormat="1" ht="16.5" customHeight="1">
      <c r="A1056" s="10" t="s">
        <v>80</v>
      </c>
      <c r="B1056" s="11">
        <v>0</v>
      </c>
    </row>
    <row r="1057" spans="1:2" s="7" customFormat="1" ht="16.5" customHeight="1">
      <c r="A1057" s="10" t="s">
        <v>1071</v>
      </c>
      <c r="B1057" s="11">
        <v>0</v>
      </c>
    </row>
    <row r="1058" spans="1:2" s="7" customFormat="1" ht="16.5" customHeight="1">
      <c r="A1058" s="10" t="s">
        <v>741</v>
      </c>
      <c r="B1058" s="11">
        <v>0</v>
      </c>
    </row>
    <row r="1059" spans="1:2" s="7" customFormat="1" ht="16.5" customHeight="1">
      <c r="A1059" s="10" t="s">
        <v>793</v>
      </c>
      <c r="B1059" s="11">
        <v>796</v>
      </c>
    </row>
    <row r="1060" spans="1:2" s="7" customFormat="1" ht="16.5" customHeight="1">
      <c r="A1060" s="10" t="s">
        <v>1070</v>
      </c>
      <c r="B1060" s="11">
        <v>208</v>
      </c>
    </row>
    <row r="1061" spans="1:2" s="7" customFormat="1" ht="16.5" customHeight="1">
      <c r="A1061" s="10" t="s">
        <v>913</v>
      </c>
      <c r="B1061" s="11">
        <v>487</v>
      </c>
    </row>
    <row r="1062" spans="1:2" s="7" customFormat="1" ht="16.5" customHeight="1">
      <c r="A1062" s="10" t="s">
        <v>1091</v>
      </c>
      <c r="B1062" s="11">
        <v>83</v>
      </c>
    </row>
    <row r="1063" spans="1:2" s="7" customFormat="1" ht="16.5" customHeight="1">
      <c r="A1063" s="10" t="s">
        <v>1111</v>
      </c>
      <c r="B1063" s="11">
        <v>18</v>
      </c>
    </row>
    <row r="1064" spans="1:2" s="7" customFormat="1" ht="16.5" customHeight="1">
      <c r="A1064" s="10" t="s">
        <v>1485</v>
      </c>
      <c r="B1064" s="11">
        <v>0</v>
      </c>
    </row>
    <row r="1065" spans="1:2" s="7" customFormat="1" ht="16.5" customHeight="1">
      <c r="A1065" s="10" t="s">
        <v>1571</v>
      </c>
      <c r="B1065" s="11">
        <v>0</v>
      </c>
    </row>
    <row r="1066" spans="1:2" s="7" customFormat="1" ht="16.5" customHeight="1">
      <c r="A1066" s="10" t="s">
        <v>548</v>
      </c>
      <c r="B1066" s="11">
        <v>0</v>
      </c>
    </row>
    <row r="1067" spans="1:2" s="7" customFormat="1" ht="16.5" customHeight="1">
      <c r="A1067" s="10" t="s">
        <v>59</v>
      </c>
      <c r="B1067" s="11">
        <v>0</v>
      </c>
    </row>
    <row r="1068" spans="1:2" s="7" customFormat="1" ht="16.5" customHeight="1">
      <c r="A1068" s="10" t="s">
        <v>544</v>
      </c>
      <c r="B1068" s="11">
        <v>0</v>
      </c>
    </row>
    <row r="1069" spans="1:2" s="7" customFormat="1" ht="16.5" customHeight="1">
      <c r="A1069" s="10" t="s">
        <v>244</v>
      </c>
      <c r="B1069" s="11">
        <v>0</v>
      </c>
    </row>
    <row r="1070" spans="1:2" s="7" customFormat="1" ht="16.5" customHeight="1">
      <c r="A1070" s="10" t="s">
        <v>946</v>
      </c>
      <c r="B1070" s="11">
        <v>0</v>
      </c>
    </row>
    <row r="1071" spans="1:2" s="7" customFormat="1" ht="16.5" customHeight="1">
      <c r="A1071" s="10" t="s">
        <v>317</v>
      </c>
      <c r="B1071" s="11">
        <v>735</v>
      </c>
    </row>
    <row r="1072" spans="1:2" s="7" customFormat="1" ht="16.5" customHeight="1">
      <c r="A1072" s="10" t="s">
        <v>121</v>
      </c>
      <c r="B1072" s="11">
        <v>0</v>
      </c>
    </row>
    <row r="1073" spans="1:2" s="7" customFormat="1" ht="16.5" customHeight="1">
      <c r="A1073" s="10" t="s">
        <v>500</v>
      </c>
      <c r="B1073" s="11">
        <v>735</v>
      </c>
    </row>
    <row r="1074" spans="1:2" s="7" customFormat="1" ht="16.5" customHeight="1">
      <c r="A1074" s="10" t="s">
        <v>226</v>
      </c>
      <c r="B1074" s="11">
        <v>0</v>
      </c>
    </row>
    <row r="1075" spans="1:2" s="7" customFormat="1" ht="16.5" customHeight="1">
      <c r="A1075" s="10" t="s">
        <v>1188</v>
      </c>
      <c r="B1075" s="11">
        <v>0</v>
      </c>
    </row>
    <row r="1076" spans="1:2" s="7" customFormat="1" ht="16.5" customHeight="1">
      <c r="A1076" s="10" t="s">
        <v>149</v>
      </c>
      <c r="B1076" s="11">
        <v>0</v>
      </c>
    </row>
    <row r="1077" spans="1:2" s="7" customFormat="1" ht="16.5" customHeight="1">
      <c r="A1077" s="10" t="s">
        <v>531</v>
      </c>
      <c r="B1077" s="11">
        <v>0</v>
      </c>
    </row>
    <row r="1078" spans="1:2" s="7" customFormat="1" ht="16.5" customHeight="1">
      <c r="A1078" s="10" t="s">
        <v>1455</v>
      </c>
      <c r="B1078" s="11">
        <v>0</v>
      </c>
    </row>
    <row r="1079" spans="1:2" s="7" customFormat="1" ht="16.5" customHeight="1">
      <c r="A1079" s="10" t="s">
        <v>622</v>
      </c>
      <c r="B1079" s="11">
        <v>906</v>
      </c>
    </row>
    <row r="1080" spans="1:2" s="7" customFormat="1" ht="16.5" customHeight="1">
      <c r="A1080" s="10" t="s">
        <v>388</v>
      </c>
      <c r="B1080" s="11">
        <v>0</v>
      </c>
    </row>
    <row r="1081" spans="1:2" s="7" customFormat="1" ht="16.5" customHeight="1">
      <c r="A1081" s="10" t="s">
        <v>1571</v>
      </c>
      <c r="B1081" s="11">
        <v>0</v>
      </c>
    </row>
    <row r="1082" spans="1:2" s="7" customFormat="1" ht="16.5" customHeight="1">
      <c r="A1082" s="10" t="s">
        <v>548</v>
      </c>
      <c r="B1082" s="11">
        <v>0</v>
      </c>
    </row>
    <row r="1083" spans="1:2" s="7" customFormat="1" ht="16.5" customHeight="1">
      <c r="A1083" s="10" t="s">
        <v>59</v>
      </c>
      <c r="B1083" s="11">
        <v>0</v>
      </c>
    </row>
    <row r="1084" spans="1:2" s="7" customFormat="1" ht="16.5" customHeight="1">
      <c r="A1084" s="10" t="s">
        <v>1013</v>
      </c>
      <c r="B1084" s="11">
        <v>0</v>
      </c>
    </row>
    <row r="1085" spans="1:2" s="7" customFormat="1" ht="16.5" customHeight="1">
      <c r="A1085" s="10" t="s">
        <v>1450</v>
      </c>
      <c r="B1085" s="11">
        <v>0</v>
      </c>
    </row>
    <row r="1086" spans="1:2" s="7" customFormat="1" ht="16.5" customHeight="1">
      <c r="A1086" s="10" t="s">
        <v>1361</v>
      </c>
      <c r="B1086" s="11">
        <v>0</v>
      </c>
    </row>
    <row r="1087" spans="1:2" s="7" customFormat="1" ht="16.5" customHeight="1">
      <c r="A1087" s="10" t="s">
        <v>447</v>
      </c>
      <c r="B1087" s="11">
        <v>0</v>
      </c>
    </row>
    <row r="1088" spans="1:2" s="7" customFormat="1" ht="16.5" customHeight="1">
      <c r="A1088" s="10" t="s">
        <v>994</v>
      </c>
      <c r="B1088" s="11">
        <v>0</v>
      </c>
    </row>
    <row r="1089" spans="1:2" s="7" customFormat="1" ht="16.5" customHeight="1">
      <c r="A1089" s="10" t="s">
        <v>880</v>
      </c>
      <c r="B1089" s="11">
        <v>0</v>
      </c>
    </row>
    <row r="1090" spans="1:2" s="7" customFormat="1" ht="16.5" customHeight="1">
      <c r="A1090" s="10" t="s">
        <v>237</v>
      </c>
      <c r="B1090" s="11">
        <v>0</v>
      </c>
    </row>
    <row r="1091" spans="1:2" s="7" customFormat="1" ht="16.5" customHeight="1">
      <c r="A1091" s="10" t="s">
        <v>1571</v>
      </c>
      <c r="B1091" s="11">
        <v>0</v>
      </c>
    </row>
    <row r="1092" spans="1:2" s="7" customFormat="1" ht="16.5" customHeight="1">
      <c r="A1092" s="10" t="s">
        <v>548</v>
      </c>
      <c r="B1092" s="11">
        <v>0</v>
      </c>
    </row>
    <row r="1093" spans="1:2" s="7" customFormat="1" ht="16.5" customHeight="1">
      <c r="A1093" s="10" t="s">
        <v>59</v>
      </c>
      <c r="B1093" s="11">
        <v>0</v>
      </c>
    </row>
    <row r="1094" spans="1:2" s="7" customFormat="1" ht="16.5" customHeight="1">
      <c r="A1094" s="10" t="s">
        <v>1440</v>
      </c>
      <c r="B1094" s="11">
        <v>0</v>
      </c>
    </row>
    <row r="1095" spans="1:2" s="7" customFormat="1" ht="16.5" customHeight="1">
      <c r="A1095" s="10" t="s">
        <v>1528</v>
      </c>
      <c r="B1095" s="11">
        <v>0</v>
      </c>
    </row>
    <row r="1096" spans="1:2" s="7" customFormat="1" ht="16.5" customHeight="1">
      <c r="A1096" s="10" t="s">
        <v>715</v>
      </c>
      <c r="B1096" s="11">
        <v>0</v>
      </c>
    </row>
    <row r="1097" spans="1:2" s="7" customFormat="1" ht="16.5" customHeight="1">
      <c r="A1097" s="10" t="s">
        <v>243</v>
      </c>
      <c r="B1097" s="11">
        <v>0</v>
      </c>
    </row>
    <row r="1098" spans="1:2" s="7" customFormat="1" ht="16.5" customHeight="1">
      <c r="A1098" s="10" t="s">
        <v>1347</v>
      </c>
      <c r="B1098" s="11">
        <v>0</v>
      </c>
    </row>
    <row r="1099" spans="1:2" s="7" customFormat="1" ht="16.5" customHeight="1">
      <c r="A1099" s="10" t="s">
        <v>446</v>
      </c>
      <c r="B1099" s="11">
        <v>0</v>
      </c>
    </row>
    <row r="1100" spans="1:2" s="7" customFormat="1" ht="16.5" customHeight="1">
      <c r="A1100" s="10" t="s">
        <v>1053</v>
      </c>
      <c r="B1100" s="11">
        <v>0</v>
      </c>
    </row>
    <row r="1101" spans="1:2" s="7" customFormat="1" ht="16.5" customHeight="1">
      <c r="A1101" s="10" t="s">
        <v>65</v>
      </c>
      <c r="B1101" s="11">
        <v>0</v>
      </c>
    </row>
    <row r="1102" spans="1:2" s="7" customFormat="1" ht="16.5" customHeight="1">
      <c r="A1102" s="10" t="s">
        <v>70</v>
      </c>
      <c r="B1102" s="11">
        <v>0</v>
      </c>
    </row>
    <row r="1103" spans="1:2" s="7" customFormat="1" ht="16.5" customHeight="1">
      <c r="A1103" s="10" t="s">
        <v>1376</v>
      </c>
      <c r="B1103" s="11">
        <v>0</v>
      </c>
    </row>
    <row r="1104" spans="1:2" s="7" customFormat="1" ht="16.5" customHeight="1">
      <c r="A1104" s="10" t="s">
        <v>153</v>
      </c>
      <c r="B1104" s="11">
        <v>0</v>
      </c>
    </row>
    <row r="1105" spans="1:2" s="7" customFormat="1" ht="16.5" customHeight="1">
      <c r="A1105" s="10" t="s">
        <v>591</v>
      </c>
      <c r="B1105" s="11">
        <v>0</v>
      </c>
    </row>
    <row r="1106" spans="1:2" s="7" customFormat="1" ht="16.5" customHeight="1">
      <c r="A1106" s="10" t="s">
        <v>1336</v>
      </c>
      <c r="B1106" s="11">
        <v>0</v>
      </c>
    </row>
    <row r="1107" spans="1:2" s="7" customFormat="1" ht="16.5" customHeight="1">
      <c r="A1107" s="10" t="s">
        <v>1571</v>
      </c>
      <c r="B1107" s="11">
        <v>0</v>
      </c>
    </row>
    <row r="1108" spans="1:2" s="7" customFormat="1" ht="16.5" customHeight="1">
      <c r="A1108" s="10" t="s">
        <v>548</v>
      </c>
      <c r="B1108" s="11">
        <v>0</v>
      </c>
    </row>
    <row r="1109" spans="1:2" s="7" customFormat="1" ht="16.5" customHeight="1">
      <c r="A1109" s="10" t="s">
        <v>59</v>
      </c>
      <c r="B1109" s="11">
        <v>0</v>
      </c>
    </row>
    <row r="1110" spans="1:2" s="7" customFormat="1" ht="16.5" customHeight="1">
      <c r="A1110" s="10" t="s">
        <v>353</v>
      </c>
      <c r="B1110" s="11">
        <v>0</v>
      </c>
    </row>
    <row r="1111" spans="1:2" s="7" customFormat="1" ht="16.5" customHeight="1">
      <c r="A1111" s="10" t="s">
        <v>202</v>
      </c>
      <c r="B1111" s="11">
        <v>50</v>
      </c>
    </row>
    <row r="1112" spans="1:2" s="7" customFormat="1" ht="16.5" customHeight="1">
      <c r="A1112" s="10" t="s">
        <v>1571</v>
      </c>
      <c r="B1112" s="11">
        <v>0</v>
      </c>
    </row>
    <row r="1113" spans="1:2" s="7" customFormat="1" ht="16.5" customHeight="1">
      <c r="A1113" s="10" t="s">
        <v>548</v>
      </c>
      <c r="B1113" s="11">
        <v>0</v>
      </c>
    </row>
    <row r="1114" spans="1:2" s="7" customFormat="1" ht="16.5" customHeight="1">
      <c r="A1114" s="10" t="s">
        <v>59</v>
      </c>
      <c r="B1114" s="11">
        <v>0</v>
      </c>
    </row>
    <row r="1115" spans="1:2" s="7" customFormat="1" ht="16.5" customHeight="1">
      <c r="A1115" s="10" t="s">
        <v>1132</v>
      </c>
      <c r="B1115" s="11">
        <v>0</v>
      </c>
    </row>
    <row r="1116" spans="1:2" s="7" customFormat="1" ht="16.5" customHeight="1">
      <c r="A1116" s="10" t="s">
        <v>1254</v>
      </c>
      <c r="B1116" s="11">
        <v>0</v>
      </c>
    </row>
    <row r="1117" spans="1:2" s="7" customFormat="1" ht="16.5" customHeight="1">
      <c r="A1117" s="10" t="s">
        <v>1004</v>
      </c>
      <c r="B1117" s="11">
        <v>0</v>
      </c>
    </row>
    <row r="1118" spans="1:2" s="7" customFormat="1" ht="16.5" customHeight="1">
      <c r="A1118" s="10" t="s">
        <v>91</v>
      </c>
      <c r="B1118" s="11">
        <v>0</v>
      </c>
    </row>
    <row r="1119" spans="1:2" s="7" customFormat="1" ht="16.5" customHeight="1">
      <c r="A1119" s="10" t="s">
        <v>618</v>
      </c>
      <c r="B1119" s="11">
        <v>0</v>
      </c>
    </row>
    <row r="1120" spans="1:2" s="7" customFormat="1" ht="16.5" customHeight="1">
      <c r="A1120" s="10" t="s">
        <v>5</v>
      </c>
      <c r="B1120" s="11">
        <v>50</v>
      </c>
    </row>
    <row r="1121" spans="1:2" s="7" customFormat="1" ht="16.5" customHeight="1">
      <c r="A1121" s="10" t="s">
        <v>1460</v>
      </c>
      <c r="B1121" s="11">
        <v>0</v>
      </c>
    </row>
    <row r="1122" spans="1:2" s="7" customFormat="1" ht="16.5" customHeight="1">
      <c r="A1122" s="10" t="s">
        <v>544</v>
      </c>
      <c r="B1122" s="11">
        <v>0</v>
      </c>
    </row>
    <row r="1123" spans="1:2" s="7" customFormat="1" ht="16.5" customHeight="1">
      <c r="A1123" s="10" t="s">
        <v>1381</v>
      </c>
      <c r="B1123" s="11">
        <v>0</v>
      </c>
    </row>
    <row r="1124" spans="1:2" s="7" customFormat="1" ht="16.5" customHeight="1">
      <c r="A1124" s="10" t="s">
        <v>304</v>
      </c>
      <c r="B1124" s="11">
        <v>0</v>
      </c>
    </row>
    <row r="1125" spans="1:2" s="7" customFormat="1" ht="16.5" customHeight="1">
      <c r="A1125" s="10" t="s">
        <v>159</v>
      </c>
      <c r="B1125" s="11">
        <v>751</v>
      </c>
    </row>
    <row r="1126" spans="1:2" s="7" customFormat="1" ht="16.5" customHeight="1">
      <c r="A1126" s="10" t="s">
        <v>1571</v>
      </c>
      <c r="B1126" s="11">
        <v>383</v>
      </c>
    </row>
    <row r="1127" spans="1:2" s="7" customFormat="1" ht="16.5" customHeight="1">
      <c r="A1127" s="10" t="s">
        <v>548</v>
      </c>
      <c r="B1127" s="11">
        <v>5</v>
      </c>
    </row>
    <row r="1128" spans="1:2" s="7" customFormat="1" ht="16.5" customHeight="1">
      <c r="A1128" s="10" t="s">
        <v>59</v>
      </c>
      <c r="B1128" s="11">
        <v>0</v>
      </c>
    </row>
    <row r="1129" spans="1:2" s="7" customFormat="1" ht="16.5" customHeight="1">
      <c r="A1129" s="10" t="s">
        <v>1135</v>
      </c>
      <c r="B1129" s="11">
        <v>0</v>
      </c>
    </row>
    <row r="1130" spans="1:2" s="7" customFormat="1" ht="16.5" customHeight="1">
      <c r="A1130" s="10" t="s">
        <v>629</v>
      </c>
      <c r="B1130" s="11">
        <v>139</v>
      </c>
    </row>
    <row r="1131" spans="1:2" s="7" customFormat="1" ht="16.5" customHeight="1">
      <c r="A1131" s="10" t="s">
        <v>437</v>
      </c>
      <c r="B1131" s="11">
        <v>200</v>
      </c>
    </row>
    <row r="1132" spans="1:2" s="7" customFormat="1" ht="16.5" customHeight="1">
      <c r="A1132" s="10" t="s">
        <v>130</v>
      </c>
      <c r="B1132" s="11">
        <v>0</v>
      </c>
    </row>
    <row r="1133" spans="1:2" s="7" customFormat="1" ht="16.5" customHeight="1">
      <c r="A1133" s="10" t="s">
        <v>451</v>
      </c>
      <c r="B1133" s="11">
        <v>24</v>
      </c>
    </row>
    <row r="1134" spans="1:2" s="7" customFormat="1" ht="16.5" customHeight="1">
      <c r="A1134" s="10" t="s">
        <v>687</v>
      </c>
      <c r="B1134" s="11">
        <v>0</v>
      </c>
    </row>
    <row r="1135" spans="1:2" s="7" customFormat="1" ht="16.5" customHeight="1">
      <c r="A1135" s="10" t="s">
        <v>1571</v>
      </c>
      <c r="B1135" s="11">
        <v>0</v>
      </c>
    </row>
    <row r="1136" spans="1:2" s="7" customFormat="1" ht="16.5" customHeight="1">
      <c r="A1136" s="10" t="s">
        <v>548</v>
      </c>
      <c r="B1136" s="11">
        <v>0</v>
      </c>
    </row>
    <row r="1137" spans="1:2" s="7" customFormat="1" ht="16.5" customHeight="1">
      <c r="A1137" s="10" t="s">
        <v>59</v>
      </c>
      <c r="B1137" s="11">
        <v>0</v>
      </c>
    </row>
    <row r="1138" spans="1:2" s="7" customFormat="1" ht="16.5" customHeight="1">
      <c r="A1138" s="10" t="s">
        <v>569</v>
      </c>
      <c r="B1138" s="11">
        <v>0</v>
      </c>
    </row>
    <row r="1139" spans="1:2" s="7" customFormat="1" ht="16.5" customHeight="1">
      <c r="A1139" s="10" t="s">
        <v>918</v>
      </c>
      <c r="B1139" s="11">
        <v>0</v>
      </c>
    </row>
    <row r="1140" spans="1:2" s="7" customFormat="1" ht="16.5" customHeight="1">
      <c r="A1140" s="10" t="s">
        <v>1303</v>
      </c>
      <c r="B1140" s="11">
        <v>0</v>
      </c>
    </row>
    <row r="1141" spans="1:2" s="7" customFormat="1" ht="16.5" customHeight="1">
      <c r="A1141" s="10" t="s">
        <v>1287</v>
      </c>
      <c r="B1141" s="11">
        <v>10</v>
      </c>
    </row>
    <row r="1142" spans="1:2" s="7" customFormat="1" ht="16.5" customHeight="1">
      <c r="A1142" s="10" t="s">
        <v>1571</v>
      </c>
      <c r="B1142" s="11">
        <v>0</v>
      </c>
    </row>
    <row r="1143" spans="1:2" s="7" customFormat="1" ht="16.5" customHeight="1">
      <c r="A1143" s="10" t="s">
        <v>548</v>
      </c>
      <c r="B1143" s="11">
        <v>0</v>
      </c>
    </row>
    <row r="1144" spans="1:2" s="7" customFormat="1" ht="16.5" customHeight="1">
      <c r="A1144" s="10" t="s">
        <v>59</v>
      </c>
      <c r="B1144" s="11">
        <v>0</v>
      </c>
    </row>
    <row r="1145" spans="1:2" s="7" customFormat="1" ht="16.5" customHeight="1">
      <c r="A1145" s="10" t="s">
        <v>152</v>
      </c>
      <c r="B1145" s="11">
        <v>0</v>
      </c>
    </row>
    <row r="1146" spans="1:2" s="7" customFormat="1" ht="16.5" customHeight="1">
      <c r="A1146" s="10" t="s">
        <v>758</v>
      </c>
      <c r="B1146" s="11">
        <v>10</v>
      </c>
    </row>
    <row r="1147" spans="1:2" s="7" customFormat="1" ht="16.5" customHeight="1">
      <c r="A1147" s="10" t="s">
        <v>1003</v>
      </c>
      <c r="B1147" s="11">
        <v>0</v>
      </c>
    </row>
    <row r="1148" spans="1:2" s="7" customFormat="1" ht="16.5" customHeight="1">
      <c r="A1148" s="10" t="s">
        <v>342</v>
      </c>
      <c r="B1148" s="11">
        <v>95</v>
      </c>
    </row>
    <row r="1149" spans="1:2" s="7" customFormat="1" ht="16.5" customHeight="1">
      <c r="A1149" s="10" t="s">
        <v>584</v>
      </c>
      <c r="B1149" s="11">
        <v>95</v>
      </c>
    </row>
    <row r="1150" spans="1:2" s="7" customFormat="1" ht="16.5" customHeight="1">
      <c r="A1150" s="10" t="s">
        <v>1444</v>
      </c>
      <c r="B1150" s="11">
        <v>0</v>
      </c>
    </row>
    <row r="1151" spans="1:2" s="7" customFormat="1" ht="16.5" customHeight="1">
      <c r="A1151" s="10" t="s">
        <v>543</v>
      </c>
      <c r="B1151" s="11">
        <v>0</v>
      </c>
    </row>
    <row r="1152" spans="1:2" s="7" customFormat="1" ht="16.5" customHeight="1">
      <c r="A1152" s="10" t="s">
        <v>843</v>
      </c>
      <c r="B1152" s="11">
        <v>0</v>
      </c>
    </row>
    <row r="1153" spans="1:2" s="7" customFormat="1" ht="16.5" customHeight="1">
      <c r="A1153" s="10" t="s">
        <v>1395</v>
      </c>
      <c r="B1153" s="11">
        <v>0</v>
      </c>
    </row>
    <row r="1154" spans="1:2" s="7" customFormat="1" ht="16.5" customHeight="1">
      <c r="A1154" s="10" t="s">
        <v>984</v>
      </c>
      <c r="B1154" s="11">
        <v>0</v>
      </c>
    </row>
    <row r="1155" spans="1:2" s="7" customFormat="1" ht="16.5" customHeight="1">
      <c r="A1155" s="10" t="s">
        <v>743</v>
      </c>
      <c r="B1155" s="11">
        <v>1077</v>
      </c>
    </row>
    <row r="1156" spans="1:2" s="7" customFormat="1" ht="16.5" customHeight="1">
      <c r="A1156" s="10" t="s">
        <v>833</v>
      </c>
      <c r="B1156" s="11">
        <v>156</v>
      </c>
    </row>
    <row r="1157" spans="1:2" s="7" customFormat="1" ht="16.5" customHeight="1">
      <c r="A1157" s="10" t="s">
        <v>1571</v>
      </c>
      <c r="B1157" s="11">
        <v>101</v>
      </c>
    </row>
    <row r="1158" spans="1:2" s="7" customFormat="1" ht="16.5" customHeight="1">
      <c r="A1158" s="10" t="s">
        <v>548</v>
      </c>
      <c r="B1158" s="11">
        <v>38</v>
      </c>
    </row>
    <row r="1159" spans="1:2" s="7" customFormat="1" ht="16.5" customHeight="1">
      <c r="A1159" s="10" t="s">
        <v>59</v>
      </c>
      <c r="B1159" s="11">
        <v>0</v>
      </c>
    </row>
    <row r="1160" spans="1:2" s="7" customFormat="1" ht="16.5" customHeight="1">
      <c r="A1160" s="10" t="s">
        <v>1106</v>
      </c>
      <c r="B1160" s="11">
        <v>0</v>
      </c>
    </row>
    <row r="1161" spans="1:2" s="7" customFormat="1" ht="16.5" customHeight="1">
      <c r="A1161" s="10" t="s">
        <v>1271</v>
      </c>
      <c r="B1161" s="11">
        <v>0</v>
      </c>
    </row>
    <row r="1162" spans="1:2" s="7" customFormat="1" ht="16.5" customHeight="1">
      <c r="A1162" s="10" t="s">
        <v>341</v>
      </c>
      <c r="B1162" s="11">
        <v>0</v>
      </c>
    </row>
    <row r="1163" spans="1:2" s="7" customFormat="1" ht="16.5" customHeight="1">
      <c r="A1163" s="10" t="s">
        <v>1148</v>
      </c>
      <c r="B1163" s="11">
        <v>0</v>
      </c>
    </row>
    <row r="1164" spans="1:2" s="7" customFormat="1" ht="16.5" customHeight="1">
      <c r="A1164" s="10" t="s">
        <v>54</v>
      </c>
      <c r="B1164" s="11">
        <v>0</v>
      </c>
    </row>
    <row r="1165" spans="1:2" s="7" customFormat="1" ht="16.5" customHeight="1">
      <c r="A1165" s="10" t="s">
        <v>875</v>
      </c>
      <c r="B1165" s="11">
        <v>17</v>
      </c>
    </row>
    <row r="1166" spans="1:2" s="7" customFormat="1" ht="16.5" customHeight="1">
      <c r="A1166" s="10" t="s">
        <v>463</v>
      </c>
      <c r="B1166" s="11">
        <v>510</v>
      </c>
    </row>
    <row r="1167" spans="1:2" s="7" customFormat="1" ht="16.5" customHeight="1">
      <c r="A1167" s="10" t="s">
        <v>1571</v>
      </c>
      <c r="B1167" s="11">
        <v>177</v>
      </c>
    </row>
    <row r="1168" spans="1:2" s="7" customFormat="1" ht="16.5" customHeight="1">
      <c r="A1168" s="10" t="s">
        <v>548</v>
      </c>
      <c r="B1168" s="11">
        <v>30</v>
      </c>
    </row>
    <row r="1169" spans="1:2" s="7" customFormat="1" ht="16.5" customHeight="1">
      <c r="A1169" s="10" t="s">
        <v>59</v>
      </c>
      <c r="B1169" s="11">
        <v>0</v>
      </c>
    </row>
    <row r="1170" spans="1:2" s="7" customFormat="1" ht="16.5" customHeight="1">
      <c r="A1170" s="10" t="s">
        <v>828</v>
      </c>
      <c r="B1170" s="11">
        <v>190</v>
      </c>
    </row>
    <row r="1171" spans="1:2" s="7" customFormat="1" ht="16.5" customHeight="1">
      <c r="A1171" s="10" t="s">
        <v>52</v>
      </c>
      <c r="B1171" s="11">
        <v>0</v>
      </c>
    </row>
    <row r="1172" spans="1:2" s="7" customFormat="1" ht="16.5" customHeight="1">
      <c r="A1172" s="10" t="s">
        <v>436</v>
      </c>
      <c r="B1172" s="11">
        <v>113</v>
      </c>
    </row>
    <row r="1173" spans="1:2" s="7" customFormat="1" ht="16.5" customHeight="1">
      <c r="A1173" s="10" t="s">
        <v>1286</v>
      </c>
      <c r="B1173" s="11">
        <v>311</v>
      </c>
    </row>
    <row r="1174" spans="1:2" s="7" customFormat="1" ht="16.5" customHeight="1">
      <c r="A1174" s="10" t="s">
        <v>1571</v>
      </c>
      <c r="B1174" s="11">
        <v>0</v>
      </c>
    </row>
    <row r="1175" spans="1:2" s="7" customFormat="1" ht="16.5" customHeight="1">
      <c r="A1175" s="10" t="s">
        <v>548</v>
      </c>
      <c r="B1175" s="11">
        <v>0</v>
      </c>
    </row>
    <row r="1176" spans="1:2" s="7" customFormat="1" ht="16.5" customHeight="1">
      <c r="A1176" s="10" t="s">
        <v>59</v>
      </c>
      <c r="B1176" s="11">
        <v>0</v>
      </c>
    </row>
    <row r="1177" spans="1:2" s="7" customFormat="1" ht="16.5" customHeight="1">
      <c r="A1177" s="10" t="s">
        <v>414</v>
      </c>
      <c r="B1177" s="11">
        <v>0</v>
      </c>
    </row>
    <row r="1178" spans="1:2" s="7" customFormat="1" ht="16.5" customHeight="1">
      <c r="A1178" s="10" t="s">
        <v>568</v>
      </c>
      <c r="B1178" s="11">
        <v>311</v>
      </c>
    </row>
    <row r="1179" spans="1:2" s="7" customFormat="1" ht="16.5" customHeight="1">
      <c r="A1179" s="10" t="s">
        <v>1585</v>
      </c>
      <c r="B1179" s="11">
        <v>100</v>
      </c>
    </row>
    <row r="1180" spans="1:2" s="7" customFormat="1" ht="16.5" customHeight="1">
      <c r="A1180" s="10" t="s">
        <v>499</v>
      </c>
      <c r="B1180" s="11">
        <v>0</v>
      </c>
    </row>
    <row r="1181" spans="1:2" s="7" customFormat="1" ht="16.5" customHeight="1">
      <c r="A1181" s="10" t="s">
        <v>4</v>
      </c>
      <c r="B1181" s="11">
        <v>100</v>
      </c>
    </row>
    <row r="1182" spans="1:2" s="7" customFormat="1" ht="16.5" customHeight="1">
      <c r="A1182" s="10" t="s">
        <v>1475</v>
      </c>
      <c r="B1182" s="11">
        <v>0</v>
      </c>
    </row>
    <row r="1183" spans="1:2" s="7" customFormat="1" ht="16.5" customHeight="1">
      <c r="A1183" s="10" t="s">
        <v>886</v>
      </c>
      <c r="B1183" s="11">
        <v>0</v>
      </c>
    </row>
    <row r="1184" spans="1:2" s="7" customFormat="1" ht="16.5" customHeight="1">
      <c r="A1184" s="10" t="s">
        <v>1571</v>
      </c>
      <c r="B1184" s="11">
        <v>0</v>
      </c>
    </row>
    <row r="1185" spans="1:2" s="7" customFormat="1" ht="16.5" customHeight="1">
      <c r="A1185" s="10" t="s">
        <v>548</v>
      </c>
      <c r="B1185" s="11">
        <v>0</v>
      </c>
    </row>
    <row r="1186" spans="1:2" s="7" customFormat="1" ht="16.5" customHeight="1">
      <c r="A1186" s="10" t="s">
        <v>59</v>
      </c>
      <c r="B1186" s="11">
        <v>0</v>
      </c>
    </row>
    <row r="1187" spans="1:2" s="7" customFormat="1" ht="16.5" customHeight="1">
      <c r="A1187" s="10" t="s">
        <v>1487</v>
      </c>
      <c r="B1187" s="11">
        <v>0</v>
      </c>
    </row>
    <row r="1188" spans="1:2" s="7" customFormat="1" ht="16.5" customHeight="1">
      <c r="A1188" s="10" t="s">
        <v>54</v>
      </c>
      <c r="B1188" s="11">
        <v>0</v>
      </c>
    </row>
    <row r="1189" spans="1:2" s="7" customFormat="1" ht="16.5" customHeight="1">
      <c r="A1189" s="10" t="s">
        <v>1265</v>
      </c>
      <c r="B1189" s="11">
        <v>0</v>
      </c>
    </row>
    <row r="1190" spans="1:2" s="7" customFormat="1" ht="16.5" customHeight="1">
      <c r="A1190" s="10" t="s">
        <v>621</v>
      </c>
      <c r="B1190" s="11">
        <v>0</v>
      </c>
    </row>
    <row r="1191" spans="1:2" s="7" customFormat="1" ht="16.5" customHeight="1">
      <c r="A1191" s="10" t="s">
        <v>233</v>
      </c>
      <c r="B1191" s="11">
        <v>0</v>
      </c>
    </row>
    <row r="1192" spans="1:2" s="7" customFormat="1" ht="16.5" customHeight="1">
      <c r="A1192" s="10" t="s">
        <v>641</v>
      </c>
      <c r="B1192" s="11">
        <v>0</v>
      </c>
    </row>
    <row r="1193" spans="1:2" s="7" customFormat="1" ht="16.5" customHeight="1">
      <c r="A1193" s="10" t="s">
        <v>530</v>
      </c>
      <c r="B1193" s="11">
        <v>0</v>
      </c>
    </row>
    <row r="1194" spans="1:2" s="7" customFormat="1" ht="16.5" customHeight="1">
      <c r="A1194" s="10" t="s">
        <v>64</v>
      </c>
      <c r="B1194" s="11">
        <v>0</v>
      </c>
    </row>
    <row r="1195" spans="1:2" s="7" customFormat="1" ht="16.5" customHeight="1">
      <c r="A1195" s="10" t="s">
        <v>901</v>
      </c>
      <c r="B1195" s="11">
        <v>0</v>
      </c>
    </row>
    <row r="1196" spans="1:2" s="7" customFormat="1" ht="16.5" customHeight="1">
      <c r="A1196" s="10" t="s">
        <v>1253</v>
      </c>
      <c r="B1196" s="11">
        <v>0</v>
      </c>
    </row>
    <row r="1197" spans="1:2" s="7" customFormat="1" ht="16.5" customHeight="1">
      <c r="A1197" s="10" t="s">
        <v>508</v>
      </c>
      <c r="B1197" s="11">
        <v>0</v>
      </c>
    </row>
    <row r="1198" spans="1:2" s="7" customFormat="1" ht="16.5" customHeight="1">
      <c r="A1198" s="10" t="s">
        <v>922</v>
      </c>
      <c r="B1198" s="11">
        <v>0</v>
      </c>
    </row>
    <row r="1199" spans="1:2" s="7" customFormat="1" ht="16.5" customHeight="1">
      <c r="A1199" s="10" t="s">
        <v>294</v>
      </c>
      <c r="B1199" s="11">
        <v>0</v>
      </c>
    </row>
    <row r="1200" spans="1:2" s="7" customFormat="1" ht="16.5" customHeight="1">
      <c r="A1200" s="10" t="s">
        <v>972</v>
      </c>
      <c r="B1200" s="11">
        <v>0</v>
      </c>
    </row>
    <row r="1201" spans="1:2" s="7" customFormat="1" ht="16.5" customHeight="1">
      <c r="A1201" s="10" t="s">
        <v>242</v>
      </c>
      <c r="B1201" s="11">
        <v>0</v>
      </c>
    </row>
    <row r="1202" spans="1:2" s="7" customFormat="1" ht="16.5" customHeight="1">
      <c r="A1202" s="10" t="s">
        <v>611</v>
      </c>
      <c r="B1202" s="11">
        <v>0</v>
      </c>
    </row>
    <row r="1203" spans="1:2" s="7" customFormat="1" ht="16.5" customHeight="1">
      <c r="A1203" s="10" t="s">
        <v>1516</v>
      </c>
      <c r="B1203" s="11">
        <v>0</v>
      </c>
    </row>
    <row r="1204" spans="1:2" s="7" customFormat="1" ht="16.5" customHeight="1">
      <c r="A1204" s="10" t="s">
        <v>785</v>
      </c>
      <c r="B1204" s="11">
        <v>0</v>
      </c>
    </row>
    <row r="1205" spans="1:2" s="7" customFormat="1" ht="16.5" customHeight="1">
      <c r="A1205" s="10" t="s">
        <v>986</v>
      </c>
      <c r="B1205" s="11">
        <v>0</v>
      </c>
    </row>
    <row r="1206" spans="1:2" s="7" customFormat="1" ht="16.5" customHeight="1">
      <c r="A1206" s="10" t="s">
        <v>142</v>
      </c>
      <c r="B1206" s="11">
        <v>0</v>
      </c>
    </row>
    <row r="1207" spans="1:2" s="7" customFormat="1" ht="16.5" customHeight="1">
      <c r="A1207" s="10" t="s">
        <v>1527</v>
      </c>
      <c r="B1207" s="11">
        <v>0</v>
      </c>
    </row>
    <row r="1208" spans="1:2" s="7" customFormat="1" ht="16.5" customHeight="1">
      <c r="A1208" s="10" t="s">
        <v>108</v>
      </c>
      <c r="B1208" s="11">
        <v>0</v>
      </c>
    </row>
    <row r="1209" spans="1:2" s="7" customFormat="1" ht="16.5" customHeight="1">
      <c r="A1209" s="10" t="s">
        <v>1281</v>
      </c>
      <c r="B1209" s="11">
        <v>0</v>
      </c>
    </row>
    <row r="1210" spans="1:2" s="7" customFormat="1" ht="16.5" customHeight="1">
      <c r="A1210" s="10" t="s">
        <v>780</v>
      </c>
      <c r="B1210" s="11">
        <v>0</v>
      </c>
    </row>
    <row r="1211" spans="1:2" s="7" customFormat="1" ht="16.5" customHeight="1">
      <c r="A1211" s="10" t="s">
        <v>794</v>
      </c>
      <c r="B1211" s="11">
        <v>1294</v>
      </c>
    </row>
    <row r="1212" spans="1:2" s="7" customFormat="1" ht="16.5" customHeight="1">
      <c r="A1212" s="10" t="s">
        <v>1561</v>
      </c>
      <c r="B1212" s="11">
        <v>1294</v>
      </c>
    </row>
    <row r="1213" spans="1:2" s="7" customFormat="1" ht="16.5" customHeight="1">
      <c r="A1213" s="10" t="s">
        <v>1331</v>
      </c>
      <c r="B1213" s="11">
        <v>0</v>
      </c>
    </row>
    <row r="1214" spans="1:2" s="7" customFormat="1" ht="16.5" customHeight="1">
      <c r="A1214" s="10" t="s">
        <v>1491</v>
      </c>
      <c r="B1214" s="11">
        <v>0</v>
      </c>
    </row>
    <row r="1215" spans="1:2" s="7" customFormat="1" ht="16.5" customHeight="1">
      <c r="A1215" s="10" t="s">
        <v>1256</v>
      </c>
      <c r="B1215" s="11">
        <v>0</v>
      </c>
    </row>
    <row r="1216" spans="1:2" s="7" customFormat="1" ht="16.5" customHeight="1">
      <c r="A1216" s="10" t="s">
        <v>1550</v>
      </c>
      <c r="B1216" s="11">
        <v>0</v>
      </c>
    </row>
    <row r="1217" spans="1:2" s="7" customFormat="1" ht="16.5" customHeight="1">
      <c r="A1217" s="10" t="s">
        <v>31</v>
      </c>
      <c r="B1217" s="11">
        <v>0</v>
      </c>
    </row>
    <row r="1218" spans="1:2" s="7" customFormat="1" ht="16.5" customHeight="1">
      <c r="A1218" s="10" t="s">
        <v>573</v>
      </c>
      <c r="B1218" s="11">
        <v>0</v>
      </c>
    </row>
    <row r="1219" spans="1:2" s="7" customFormat="1" ht="16.5" customHeight="1">
      <c r="A1219" s="10" t="s">
        <v>799</v>
      </c>
      <c r="B1219" s="11">
        <v>0</v>
      </c>
    </row>
    <row r="1220" spans="1:2" s="7" customFormat="1" ht="16.5" customHeight="1">
      <c r="A1220" s="10" t="s">
        <v>754</v>
      </c>
      <c r="B1220" s="11">
        <v>0</v>
      </c>
    </row>
    <row r="1221" spans="1:2" s="7" customFormat="1" ht="16.5" customHeight="1">
      <c r="A1221" s="10" t="s">
        <v>1343</v>
      </c>
      <c r="B1221" s="11">
        <v>4774</v>
      </c>
    </row>
    <row r="1222" spans="1:2" s="7" customFormat="1" ht="16.5" customHeight="1">
      <c r="A1222" s="10" t="s">
        <v>494</v>
      </c>
      <c r="B1222" s="11">
        <v>1563</v>
      </c>
    </row>
    <row r="1223" spans="1:2" s="7" customFormat="1" ht="16.5" customHeight="1">
      <c r="A1223" s="10" t="s">
        <v>1571</v>
      </c>
      <c r="B1223" s="11">
        <v>523</v>
      </c>
    </row>
    <row r="1224" spans="1:2" s="7" customFormat="1" ht="16.5" customHeight="1">
      <c r="A1224" s="10" t="s">
        <v>548</v>
      </c>
      <c r="B1224" s="11">
        <v>0</v>
      </c>
    </row>
    <row r="1225" spans="1:2" s="7" customFormat="1" ht="16.5" customHeight="1">
      <c r="A1225" s="10" t="s">
        <v>59</v>
      </c>
      <c r="B1225" s="11">
        <v>0</v>
      </c>
    </row>
    <row r="1226" spans="1:2" s="7" customFormat="1" ht="16.5" customHeight="1">
      <c r="A1226" s="10" t="s">
        <v>482</v>
      </c>
      <c r="B1226" s="11">
        <v>0</v>
      </c>
    </row>
    <row r="1227" spans="1:2" s="7" customFormat="1" ht="16.5" customHeight="1">
      <c r="A1227" s="10" t="s">
        <v>917</v>
      </c>
      <c r="B1227" s="11">
        <v>0</v>
      </c>
    </row>
    <row r="1228" spans="1:2" s="7" customFormat="1" ht="16.5" customHeight="1">
      <c r="A1228" s="10" t="s">
        <v>969</v>
      </c>
      <c r="B1228" s="11">
        <v>1</v>
      </c>
    </row>
    <row r="1229" spans="1:2" s="7" customFormat="1" ht="16.5" customHeight="1">
      <c r="A1229" s="10" t="s">
        <v>1573</v>
      </c>
      <c r="B1229" s="11">
        <v>0</v>
      </c>
    </row>
    <row r="1230" spans="1:2" s="7" customFormat="1" ht="16.5" customHeight="1">
      <c r="A1230" s="10" t="s">
        <v>604</v>
      </c>
      <c r="B1230" s="11">
        <v>0</v>
      </c>
    </row>
    <row r="1231" spans="1:2" s="7" customFormat="1" ht="16.5" customHeight="1">
      <c r="A1231" s="10" t="s">
        <v>760</v>
      </c>
      <c r="B1231" s="11">
        <v>0</v>
      </c>
    </row>
    <row r="1232" spans="1:2" s="7" customFormat="1" ht="16.5" customHeight="1">
      <c r="A1232" s="10" t="s">
        <v>1125</v>
      </c>
      <c r="B1232" s="11">
        <v>0</v>
      </c>
    </row>
    <row r="1233" spans="1:2" s="7" customFormat="1" ht="16.5" customHeight="1">
      <c r="A1233" s="10" t="s">
        <v>610</v>
      </c>
      <c r="B1233" s="11">
        <v>0</v>
      </c>
    </row>
    <row r="1234" spans="1:2" s="7" customFormat="1" ht="16.5" customHeight="1">
      <c r="A1234" s="10" t="s">
        <v>1220</v>
      </c>
      <c r="B1234" s="11">
        <v>0</v>
      </c>
    </row>
    <row r="1235" spans="1:2" s="7" customFormat="1" ht="16.5" customHeight="1">
      <c r="A1235" s="10" t="s">
        <v>192</v>
      </c>
      <c r="B1235" s="11">
        <v>0</v>
      </c>
    </row>
    <row r="1236" spans="1:2" s="7" customFormat="1" ht="16.5" customHeight="1">
      <c r="A1236" s="10" t="s">
        <v>968</v>
      </c>
      <c r="B1236" s="11">
        <v>0</v>
      </c>
    </row>
    <row r="1237" spans="1:2" s="7" customFormat="1" ht="16.5" customHeight="1">
      <c r="A1237" s="10" t="s">
        <v>1052</v>
      </c>
      <c r="B1237" s="11">
        <v>0</v>
      </c>
    </row>
    <row r="1238" spans="1:2" s="7" customFormat="1" ht="16.5" customHeight="1">
      <c r="A1238" s="10" t="s">
        <v>529</v>
      </c>
      <c r="B1238" s="11">
        <v>0</v>
      </c>
    </row>
    <row r="1239" spans="1:2" s="7" customFormat="1" ht="16.5" customHeight="1">
      <c r="A1239" s="10" t="s">
        <v>313</v>
      </c>
      <c r="B1239" s="11">
        <v>0</v>
      </c>
    </row>
    <row r="1240" spans="1:2" s="7" customFormat="1" ht="16.5" customHeight="1">
      <c r="A1240" s="10" t="s">
        <v>661</v>
      </c>
      <c r="B1240" s="11">
        <v>617</v>
      </c>
    </row>
    <row r="1241" spans="1:2" s="7" customFormat="1" ht="16.5" customHeight="1">
      <c r="A1241" s="10" t="s">
        <v>54</v>
      </c>
      <c r="B1241" s="11">
        <v>422</v>
      </c>
    </row>
    <row r="1242" spans="1:2" s="7" customFormat="1" ht="16.5" customHeight="1">
      <c r="A1242" s="10" t="s">
        <v>407</v>
      </c>
      <c r="B1242" s="11">
        <v>0</v>
      </c>
    </row>
    <row r="1243" spans="1:2" s="7" customFormat="1" ht="16.5" customHeight="1">
      <c r="A1243" s="10" t="s">
        <v>1314</v>
      </c>
      <c r="B1243" s="11">
        <v>3131</v>
      </c>
    </row>
    <row r="1244" spans="1:2" s="7" customFormat="1" ht="16.5" customHeight="1">
      <c r="A1244" s="10" t="s">
        <v>1571</v>
      </c>
      <c r="B1244" s="11">
        <v>0</v>
      </c>
    </row>
    <row r="1245" spans="1:2" s="7" customFormat="1" ht="16.5" customHeight="1">
      <c r="A1245" s="10" t="s">
        <v>548</v>
      </c>
      <c r="B1245" s="11">
        <v>0</v>
      </c>
    </row>
    <row r="1246" spans="1:2" s="7" customFormat="1" ht="16.5" customHeight="1">
      <c r="A1246" s="10" t="s">
        <v>59</v>
      </c>
      <c r="B1246" s="11">
        <v>0</v>
      </c>
    </row>
    <row r="1247" spans="1:2" s="7" customFormat="1" ht="16.5" customHeight="1">
      <c r="A1247" s="10" t="s">
        <v>729</v>
      </c>
      <c r="B1247" s="11">
        <v>0</v>
      </c>
    </row>
    <row r="1248" spans="1:2" s="7" customFormat="1" ht="16.5" customHeight="1">
      <c r="A1248" s="10" t="s">
        <v>1360</v>
      </c>
      <c r="B1248" s="11">
        <v>16</v>
      </c>
    </row>
    <row r="1249" spans="1:2" s="7" customFormat="1" ht="16.5" customHeight="1">
      <c r="A1249" s="10" t="s">
        <v>1340</v>
      </c>
      <c r="B1249" s="11">
        <v>0</v>
      </c>
    </row>
    <row r="1250" spans="1:2" s="7" customFormat="1" ht="16.5" customHeight="1">
      <c r="A1250" s="10" t="s">
        <v>651</v>
      </c>
      <c r="B1250" s="11">
        <v>0</v>
      </c>
    </row>
    <row r="1251" spans="1:2" s="7" customFormat="1" ht="16.5" customHeight="1">
      <c r="A1251" s="10" t="s">
        <v>967</v>
      </c>
      <c r="B1251" s="11">
        <v>0</v>
      </c>
    </row>
    <row r="1252" spans="1:2" s="7" customFormat="1" ht="16.5" customHeight="1">
      <c r="A1252" s="10" t="s">
        <v>69</v>
      </c>
      <c r="B1252" s="11">
        <v>0</v>
      </c>
    </row>
    <row r="1253" spans="1:2" s="7" customFormat="1" ht="16.5" customHeight="1">
      <c r="A1253" s="10" t="s">
        <v>467</v>
      </c>
      <c r="B1253" s="11">
        <v>0</v>
      </c>
    </row>
    <row r="1254" spans="1:2" s="7" customFormat="1" ht="16.5" customHeight="1">
      <c r="A1254" s="10" t="s">
        <v>975</v>
      </c>
      <c r="B1254" s="11">
        <v>0</v>
      </c>
    </row>
    <row r="1255" spans="1:2" s="7" customFormat="1" ht="16.5" customHeight="1">
      <c r="A1255" s="10" t="s">
        <v>327</v>
      </c>
      <c r="B1255" s="11">
        <v>0</v>
      </c>
    </row>
    <row r="1256" spans="1:2" s="7" customFormat="1" ht="16.5" customHeight="1">
      <c r="A1256" s="10" t="s">
        <v>1066</v>
      </c>
      <c r="B1256" s="11">
        <v>0</v>
      </c>
    </row>
    <row r="1257" spans="1:2" s="7" customFormat="1" ht="16.5" customHeight="1">
      <c r="A1257" s="10" t="s">
        <v>272</v>
      </c>
      <c r="B1257" s="11">
        <v>2815</v>
      </c>
    </row>
    <row r="1258" spans="1:2" s="7" customFormat="1" ht="16.5" customHeight="1">
      <c r="A1258" s="10" t="s">
        <v>225</v>
      </c>
      <c r="B1258" s="11">
        <v>0</v>
      </c>
    </row>
    <row r="1259" spans="1:2" s="7" customFormat="1" ht="16.5" customHeight="1">
      <c r="A1259" s="10" t="s">
        <v>961</v>
      </c>
      <c r="B1259" s="11">
        <v>0</v>
      </c>
    </row>
    <row r="1260" spans="1:2" s="7" customFormat="1" ht="16.5" customHeight="1">
      <c r="A1260" s="10" t="s">
        <v>63</v>
      </c>
      <c r="B1260" s="11">
        <v>0</v>
      </c>
    </row>
    <row r="1261" spans="1:2" s="7" customFormat="1" ht="16.5" customHeight="1">
      <c r="A1261" s="10" t="s">
        <v>54</v>
      </c>
      <c r="B1261" s="11">
        <v>0</v>
      </c>
    </row>
    <row r="1262" spans="1:2" s="7" customFormat="1" ht="16.5" customHeight="1">
      <c r="A1262" s="10" t="s">
        <v>358</v>
      </c>
      <c r="B1262" s="11">
        <v>300</v>
      </c>
    </row>
    <row r="1263" spans="1:2" s="7" customFormat="1" ht="16.5" customHeight="1">
      <c r="A1263" s="10" t="s">
        <v>7</v>
      </c>
      <c r="B1263" s="11">
        <v>0</v>
      </c>
    </row>
    <row r="1264" spans="1:2" s="7" customFormat="1" ht="16.5" customHeight="1">
      <c r="A1264" s="10" t="s">
        <v>1571</v>
      </c>
      <c r="B1264" s="11">
        <v>0</v>
      </c>
    </row>
    <row r="1265" spans="1:2" s="7" customFormat="1" ht="16.5" customHeight="1">
      <c r="A1265" s="10" t="s">
        <v>548</v>
      </c>
      <c r="B1265" s="11">
        <v>0</v>
      </c>
    </row>
    <row r="1266" spans="1:2" s="7" customFormat="1" ht="16.5" customHeight="1">
      <c r="A1266" s="10" t="s">
        <v>59</v>
      </c>
      <c r="B1266" s="11">
        <v>0</v>
      </c>
    </row>
    <row r="1267" spans="1:2" s="7" customFormat="1" ht="16.5" customHeight="1">
      <c r="A1267" s="10" t="s">
        <v>749</v>
      </c>
      <c r="B1267" s="11">
        <v>0</v>
      </c>
    </row>
    <row r="1268" spans="1:2" s="7" customFormat="1" ht="16.5" customHeight="1">
      <c r="A1268" s="10" t="s">
        <v>583</v>
      </c>
      <c r="B1268" s="11">
        <v>0</v>
      </c>
    </row>
    <row r="1269" spans="1:2" s="7" customFormat="1" ht="16.5" customHeight="1">
      <c r="A1269" s="10" t="s">
        <v>836</v>
      </c>
      <c r="B1269" s="11">
        <v>0</v>
      </c>
    </row>
    <row r="1270" spans="1:2" s="7" customFormat="1" ht="16.5" customHeight="1">
      <c r="A1270" s="10" t="s">
        <v>54</v>
      </c>
      <c r="B1270" s="11">
        <v>0</v>
      </c>
    </row>
    <row r="1271" spans="1:2" s="7" customFormat="1" ht="16.5" customHeight="1">
      <c r="A1271" s="10" t="s">
        <v>853</v>
      </c>
      <c r="B1271" s="11">
        <v>0</v>
      </c>
    </row>
    <row r="1272" spans="1:2" s="7" customFormat="1" ht="16.5" customHeight="1">
      <c r="A1272" s="10" t="s">
        <v>1158</v>
      </c>
      <c r="B1272" s="11">
        <v>0</v>
      </c>
    </row>
    <row r="1273" spans="1:2" s="7" customFormat="1" ht="16.5" customHeight="1">
      <c r="A1273" s="10" t="s">
        <v>1571</v>
      </c>
      <c r="B1273" s="11">
        <v>0</v>
      </c>
    </row>
    <row r="1274" spans="1:2" s="7" customFormat="1" ht="16.5" customHeight="1">
      <c r="A1274" s="10" t="s">
        <v>548</v>
      </c>
      <c r="B1274" s="11">
        <v>0</v>
      </c>
    </row>
    <row r="1275" spans="1:2" s="7" customFormat="1" ht="16.5" customHeight="1">
      <c r="A1275" s="10" t="s">
        <v>59</v>
      </c>
      <c r="B1275" s="11">
        <v>0</v>
      </c>
    </row>
    <row r="1276" spans="1:2" s="7" customFormat="1" ht="16.5" customHeight="1">
      <c r="A1276" s="10" t="s">
        <v>1367</v>
      </c>
      <c r="B1276" s="11">
        <v>0</v>
      </c>
    </row>
    <row r="1277" spans="1:2" s="7" customFormat="1" ht="16.5" customHeight="1">
      <c r="A1277" s="10" t="s">
        <v>1131</v>
      </c>
      <c r="B1277" s="11">
        <v>0</v>
      </c>
    </row>
    <row r="1278" spans="1:2" s="7" customFormat="1" ht="16.5" customHeight="1">
      <c r="A1278" s="10" t="s">
        <v>1264</v>
      </c>
      <c r="B1278" s="11">
        <v>0</v>
      </c>
    </row>
    <row r="1279" spans="1:2" s="7" customFormat="1" ht="16.5" customHeight="1">
      <c r="A1279" s="10" t="s">
        <v>232</v>
      </c>
      <c r="B1279" s="11">
        <v>0</v>
      </c>
    </row>
    <row r="1280" spans="1:2" s="7" customFormat="1" ht="16.5" customHeight="1">
      <c r="A1280" s="10" t="s">
        <v>426</v>
      </c>
      <c r="B1280" s="11">
        <v>0</v>
      </c>
    </row>
    <row r="1281" spans="1:2" s="7" customFormat="1" ht="16.5" customHeight="1">
      <c r="A1281" s="10" t="s">
        <v>1526</v>
      </c>
      <c r="B1281" s="11">
        <v>0</v>
      </c>
    </row>
    <row r="1282" spans="1:2" s="7" customFormat="1" ht="16.5" customHeight="1">
      <c r="A1282" s="10" t="s">
        <v>75</v>
      </c>
      <c r="B1282" s="11">
        <v>0</v>
      </c>
    </row>
    <row r="1283" spans="1:2" s="7" customFormat="1" ht="16.5" customHeight="1">
      <c r="A1283" s="10" t="s">
        <v>1105</v>
      </c>
      <c r="B1283" s="11">
        <v>0</v>
      </c>
    </row>
    <row r="1284" spans="1:2" s="7" customFormat="1" ht="16.5" customHeight="1">
      <c r="A1284" s="10" t="s">
        <v>1404</v>
      </c>
      <c r="B1284" s="11">
        <v>0</v>
      </c>
    </row>
    <row r="1285" spans="1:2" s="7" customFormat="1" ht="16.5" customHeight="1">
      <c r="A1285" s="10" t="s">
        <v>1006</v>
      </c>
      <c r="B1285" s="11">
        <v>80</v>
      </c>
    </row>
    <row r="1286" spans="1:2" s="7" customFormat="1" ht="16.5" customHeight="1">
      <c r="A1286" s="10" t="s">
        <v>1571</v>
      </c>
      <c r="B1286" s="11">
        <v>0</v>
      </c>
    </row>
    <row r="1287" spans="1:2" s="7" customFormat="1" ht="16.5" customHeight="1">
      <c r="A1287" s="10" t="s">
        <v>548</v>
      </c>
      <c r="B1287" s="11">
        <v>0</v>
      </c>
    </row>
    <row r="1288" spans="1:2" s="7" customFormat="1" ht="16.5" customHeight="1">
      <c r="A1288" s="10" t="s">
        <v>59</v>
      </c>
      <c r="B1288" s="11">
        <v>0</v>
      </c>
    </row>
    <row r="1289" spans="1:2" s="7" customFormat="1" ht="16.5" customHeight="1">
      <c r="A1289" s="10" t="s">
        <v>1245</v>
      </c>
      <c r="B1289" s="11">
        <v>0</v>
      </c>
    </row>
    <row r="1290" spans="1:2" s="7" customFormat="1" ht="16.5" customHeight="1">
      <c r="A1290" s="10" t="s">
        <v>868</v>
      </c>
      <c r="B1290" s="11">
        <v>0</v>
      </c>
    </row>
    <row r="1291" spans="1:2" s="7" customFormat="1" ht="16.5" customHeight="1">
      <c r="A1291" s="10" t="s">
        <v>916</v>
      </c>
      <c r="B1291" s="11">
        <v>0</v>
      </c>
    </row>
    <row r="1292" spans="1:2" s="7" customFormat="1" ht="16.5" customHeight="1">
      <c r="A1292" s="10" t="s">
        <v>1313</v>
      </c>
      <c r="B1292" s="11">
        <v>0</v>
      </c>
    </row>
    <row r="1293" spans="1:2" s="7" customFormat="1" ht="16.5" customHeight="1">
      <c r="A1293" s="10" t="s">
        <v>340</v>
      </c>
      <c r="B1293" s="11">
        <v>0</v>
      </c>
    </row>
    <row r="1294" spans="1:2" s="7" customFormat="1" ht="16.5" customHeight="1">
      <c r="A1294" s="10" t="s">
        <v>300</v>
      </c>
      <c r="B1294" s="11">
        <v>60</v>
      </c>
    </row>
    <row r="1295" spans="1:2" s="7" customFormat="1" ht="16.5" customHeight="1">
      <c r="A1295" s="10" t="s">
        <v>542</v>
      </c>
      <c r="B1295" s="11">
        <v>20</v>
      </c>
    </row>
    <row r="1296" spans="1:2" s="7" customFormat="1" ht="16.5" customHeight="1">
      <c r="A1296" s="10" t="s">
        <v>1187</v>
      </c>
      <c r="B1296" s="11">
        <v>0</v>
      </c>
    </row>
    <row r="1297" spans="1:2" s="7" customFormat="1" ht="16.5" customHeight="1">
      <c r="A1297" s="10" t="s">
        <v>1375</v>
      </c>
      <c r="B1297" s="11">
        <v>0</v>
      </c>
    </row>
    <row r="1298" spans="1:2" s="7" customFormat="1" ht="16.5" customHeight="1">
      <c r="A1298" s="10" t="s">
        <v>1199</v>
      </c>
      <c r="B1298" s="11">
        <v>0</v>
      </c>
    </row>
    <row r="1299" spans="1:2" s="7" customFormat="1" ht="16.5" customHeight="1">
      <c r="A1299" s="10" t="s">
        <v>852</v>
      </c>
      <c r="B1299" s="11">
        <v>0</v>
      </c>
    </row>
    <row r="1300" spans="1:2" s="7" customFormat="1" ht="16.5" customHeight="1">
      <c r="A1300" s="10" t="s">
        <v>1147</v>
      </c>
      <c r="B1300" s="11">
        <v>0</v>
      </c>
    </row>
    <row r="1301" spans="1:2" s="7" customFormat="1" ht="16.5" customHeight="1">
      <c r="A1301" s="10" t="s">
        <v>719</v>
      </c>
      <c r="B1301" s="11">
        <v>0</v>
      </c>
    </row>
    <row r="1302" spans="1:2" s="7" customFormat="1" ht="16.5" customHeight="1">
      <c r="A1302" s="10" t="s">
        <v>94</v>
      </c>
      <c r="B1302" s="11">
        <v>311</v>
      </c>
    </row>
    <row r="1303" spans="1:2" s="7" customFormat="1" ht="16.5" customHeight="1">
      <c r="A1303" s="10" t="s">
        <v>448</v>
      </c>
      <c r="B1303" s="11">
        <v>311</v>
      </c>
    </row>
    <row r="1304" spans="1:2" s="7" customFormat="1" ht="16.5" customHeight="1">
      <c r="A1304" s="10" t="s">
        <v>1039</v>
      </c>
      <c r="B1304" s="11">
        <v>200</v>
      </c>
    </row>
    <row r="1305" spans="1:2" s="7" customFormat="1" ht="16.5" customHeight="1">
      <c r="A1305" s="10" t="s">
        <v>1544</v>
      </c>
      <c r="B1305" s="11">
        <v>0</v>
      </c>
    </row>
    <row r="1306" spans="1:2" s="7" customFormat="1" ht="16.5" customHeight="1">
      <c r="A1306" s="10" t="s">
        <v>779</v>
      </c>
      <c r="B1306" s="11">
        <v>0</v>
      </c>
    </row>
    <row r="1307" spans="1:2" s="7" customFormat="1" ht="16.5" customHeight="1">
      <c r="A1307" s="10" t="s">
        <v>740</v>
      </c>
      <c r="B1307" s="11">
        <v>0</v>
      </c>
    </row>
    <row r="1308" spans="1:2" s="7" customFormat="1" ht="16.5" customHeight="1">
      <c r="A1308" s="10" t="s">
        <v>268</v>
      </c>
      <c r="B1308" s="11">
        <v>0</v>
      </c>
    </row>
    <row r="1309" spans="1:2" s="7" customFormat="1" ht="16.5" customHeight="1">
      <c r="A1309" s="10" t="s">
        <v>1320</v>
      </c>
      <c r="B1309" s="11">
        <v>90</v>
      </c>
    </row>
    <row r="1310" spans="1:2" s="7" customFormat="1" ht="16.5" customHeight="1">
      <c r="A1310" s="10" t="s">
        <v>1252</v>
      </c>
      <c r="B1310" s="11">
        <v>21</v>
      </c>
    </row>
    <row r="1311" spans="1:2" s="7" customFormat="1" ht="16.5" customHeight="1">
      <c r="A1311" s="10" t="s">
        <v>267</v>
      </c>
      <c r="B1311" s="11">
        <v>0</v>
      </c>
    </row>
    <row r="1312" spans="1:2" s="7" customFormat="1" ht="16.5" customHeight="1">
      <c r="A1312" s="10" t="s">
        <v>649</v>
      </c>
      <c r="B1312" s="11">
        <v>0</v>
      </c>
    </row>
    <row r="1313" spans="1:2" s="7" customFormat="1" ht="16.5" customHeight="1">
      <c r="A1313" s="10" t="s">
        <v>401</v>
      </c>
      <c r="B1313" s="11">
        <v>0</v>
      </c>
    </row>
    <row r="1314" spans="1:2" s="7" customFormat="1" ht="16.5" customHeight="1">
      <c r="A1314" s="10" t="s">
        <v>784</v>
      </c>
      <c r="B1314" s="11">
        <v>0</v>
      </c>
    </row>
    <row r="1315" spans="1:2" s="7" customFormat="1" ht="16.5" customHeight="1">
      <c r="A1315" s="10" t="s">
        <v>577</v>
      </c>
      <c r="B1315" s="11">
        <v>0</v>
      </c>
    </row>
    <row r="1316" spans="1:2" s="7" customFormat="1" ht="16.5" customHeight="1">
      <c r="A1316" s="10" t="s">
        <v>1166</v>
      </c>
      <c r="B1316" s="11">
        <v>0</v>
      </c>
    </row>
    <row r="1317" spans="1:2" s="7" customFormat="1" ht="16.5" customHeight="1">
      <c r="A1317" s="10" t="s">
        <v>1482</v>
      </c>
      <c r="B1317" s="11">
        <v>0</v>
      </c>
    </row>
    <row r="1318" spans="1:2" s="7" customFormat="1" ht="16.5" customHeight="1">
      <c r="A1318" s="10" t="s">
        <v>567</v>
      </c>
      <c r="B1318" s="11">
        <v>0</v>
      </c>
    </row>
    <row r="1319" spans="1:2" s="7" customFormat="1" ht="16.5" customHeight="1">
      <c r="A1319" s="10" t="s">
        <v>790</v>
      </c>
      <c r="B1319" s="11">
        <v>535</v>
      </c>
    </row>
    <row r="1320" spans="1:2" s="7" customFormat="1" ht="16.5" customHeight="1">
      <c r="A1320" s="10" t="s">
        <v>1165</v>
      </c>
      <c r="B1320" s="11">
        <v>484</v>
      </c>
    </row>
    <row r="1321" spans="1:2" s="7" customFormat="1" ht="16.5" customHeight="1">
      <c r="A1321" s="10" t="s">
        <v>1571</v>
      </c>
      <c r="B1321" s="11">
        <v>155</v>
      </c>
    </row>
    <row r="1322" spans="1:2" s="7" customFormat="1" ht="16.5" customHeight="1">
      <c r="A1322" s="10" t="s">
        <v>548</v>
      </c>
      <c r="B1322" s="11">
        <v>18</v>
      </c>
    </row>
    <row r="1323" spans="1:2" s="7" customFormat="1" ht="16.5" customHeight="1">
      <c r="A1323" s="10" t="s">
        <v>59</v>
      </c>
      <c r="B1323" s="11">
        <v>0</v>
      </c>
    </row>
    <row r="1324" spans="1:2" s="7" customFormat="1" ht="16.5" customHeight="1">
      <c r="A1324" s="10" t="s">
        <v>1312</v>
      </c>
      <c r="B1324" s="11">
        <v>0</v>
      </c>
    </row>
    <row r="1325" spans="1:2" s="7" customFormat="1" ht="16.5" customHeight="1">
      <c r="A1325" s="10" t="s">
        <v>552</v>
      </c>
      <c r="B1325" s="11">
        <v>0</v>
      </c>
    </row>
    <row r="1326" spans="1:2" s="7" customFormat="1" ht="16.5" customHeight="1">
      <c r="A1326" s="10" t="s">
        <v>1177</v>
      </c>
      <c r="B1326" s="11">
        <v>0</v>
      </c>
    </row>
    <row r="1327" spans="1:2" s="7" customFormat="1" ht="16.5" customHeight="1">
      <c r="A1327" s="10" t="s">
        <v>107</v>
      </c>
      <c r="B1327" s="11">
        <v>0</v>
      </c>
    </row>
    <row r="1328" spans="1:2" s="7" customFormat="1" ht="16.5" customHeight="1">
      <c r="A1328" s="10" t="s">
        <v>1216</v>
      </c>
      <c r="B1328" s="11">
        <v>0</v>
      </c>
    </row>
    <row r="1329" spans="1:2" s="7" customFormat="1" ht="16.5" customHeight="1">
      <c r="A1329" s="10" t="s">
        <v>1535</v>
      </c>
      <c r="B1329" s="11">
        <v>0</v>
      </c>
    </row>
    <row r="1330" spans="1:2" s="7" customFormat="1" ht="16.5" customHeight="1">
      <c r="A1330" s="10" t="s">
        <v>960</v>
      </c>
      <c r="B1330" s="11">
        <v>0</v>
      </c>
    </row>
    <row r="1331" spans="1:2" s="7" customFormat="1" ht="16.5" customHeight="1">
      <c r="A1331" s="10" t="s">
        <v>466</v>
      </c>
      <c r="B1331" s="11">
        <v>0</v>
      </c>
    </row>
    <row r="1332" spans="1:2" s="7" customFormat="1" ht="16.5" customHeight="1">
      <c r="A1332" s="10" t="s">
        <v>198</v>
      </c>
      <c r="B1332" s="11">
        <v>0</v>
      </c>
    </row>
    <row r="1333" spans="1:2" s="7" customFormat="1" ht="16.5" customHeight="1">
      <c r="A1333" s="10" t="s">
        <v>54</v>
      </c>
      <c r="B1333" s="11">
        <v>0</v>
      </c>
    </row>
    <row r="1334" spans="1:2" s="7" customFormat="1" ht="16.5" customHeight="1">
      <c r="A1334" s="10" t="s">
        <v>783</v>
      </c>
      <c r="B1334" s="11">
        <v>311</v>
      </c>
    </row>
    <row r="1335" spans="1:2" s="7" customFormat="1" ht="16.5" customHeight="1">
      <c r="A1335" s="10" t="s">
        <v>768</v>
      </c>
      <c r="B1335" s="11">
        <v>0</v>
      </c>
    </row>
    <row r="1336" spans="1:2" s="7" customFormat="1" ht="16.5" customHeight="1">
      <c r="A1336" s="10" t="s">
        <v>1571</v>
      </c>
      <c r="B1336" s="11">
        <v>0</v>
      </c>
    </row>
    <row r="1337" spans="1:2" s="7" customFormat="1" ht="16.5" customHeight="1">
      <c r="A1337" s="10" t="s">
        <v>548</v>
      </c>
      <c r="B1337" s="11">
        <v>0</v>
      </c>
    </row>
    <row r="1338" spans="1:2" s="7" customFormat="1" ht="16.5" customHeight="1">
      <c r="A1338" s="10" t="s">
        <v>59</v>
      </c>
      <c r="B1338" s="11">
        <v>0</v>
      </c>
    </row>
    <row r="1339" spans="1:2" s="7" customFormat="1" ht="16.5" customHeight="1">
      <c r="A1339" s="10" t="s">
        <v>932</v>
      </c>
      <c r="B1339" s="11">
        <v>0</v>
      </c>
    </row>
    <row r="1340" spans="1:2" s="7" customFormat="1" ht="16.5" customHeight="1">
      <c r="A1340" s="10" t="s">
        <v>339</v>
      </c>
      <c r="B1340" s="11">
        <v>0</v>
      </c>
    </row>
    <row r="1341" spans="1:2" s="7" customFormat="1" ht="16.5" customHeight="1">
      <c r="A1341" s="10" t="s">
        <v>879</v>
      </c>
      <c r="B1341" s="11">
        <v>0</v>
      </c>
    </row>
    <row r="1342" spans="1:2" s="7" customFormat="1" ht="16.5" customHeight="1">
      <c r="A1342" s="10" t="s">
        <v>312</v>
      </c>
      <c r="B1342" s="11">
        <v>0</v>
      </c>
    </row>
    <row r="1343" spans="1:2" s="7" customFormat="1" ht="16.5" customHeight="1">
      <c r="A1343" s="10" t="s">
        <v>1156</v>
      </c>
      <c r="B1343" s="11">
        <v>0</v>
      </c>
    </row>
    <row r="1344" spans="1:2" s="7" customFormat="1" ht="16.5" customHeight="1">
      <c r="A1344" s="10" t="s">
        <v>603</v>
      </c>
      <c r="B1344" s="11">
        <v>0</v>
      </c>
    </row>
    <row r="1345" spans="1:2" s="7" customFormat="1" ht="16.5" customHeight="1">
      <c r="A1345" s="10" t="s">
        <v>983</v>
      </c>
      <c r="B1345" s="11">
        <v>0</v>
      </c>
    </row>
    <row r="1346" spans="1:2" s="7" customFormat="1" ht="16.5" customHeight="1">
      <c r="A1346" s="32" t="s">
        <v>1507</v>
      </c>
      <c r="B1346" s="11">
        <v>0</v>
      </c>
    </row>
    <row r="1347" spans="1:2" s="7" customFormat="1" ht="16.5" customHeight="1">
      <c r="A1347" s="32" t="s">
        <v>54</v>
      </c>
      <c r="B1347" s="11">
        <v>0</v>
      </c>
    </row>
    <row r="1348" spans="1:2" s="7" customFormat="1" ht="16.5" customHeight="1">
      <c r="A1348" s="32" t="s">
        <v>797</v>
      </c>
      <c r="B1348" s="11">
        <v>0</v>
      </c>
    </row>
    <row r="1349" spans="1:2" s="7" customFormat="1" ht="16.5" customHeight="1">
      <c r="A1349" s="32" t="s">
        <v>753</v>
      </c>
      <c r="B1349" s="11">
        <v>0</v>
      </c>
    </row>
    <row r="1350" spans="1:2" s="7" customFormat="1" ht="16.5" customHeight="1">
      <c r="A1350" s="32" t="s">
        <v>293</v>
      </c>
      <c r="B1350" s="11">
        <v>0</v>
      </c>
    </row>
    <row r="1351" spans="1:2" s="7" customFormat="1" ht="16.5" customHeight="1">
      <c r="A1351" s="32" t="s">
        <v>16</v>
      </c>
      <c r="B1351" s="11">
        <v>0</v>
      </c>
    </row>
    <row r="1352" spans="1:2" s="7" customFormat="1" ht="16.5" customHeight="1">
      <c r="A1352" s="32" t="s">
        <v>216</v>
      </c>
      <c r="B1352" s="11">
        <v>0</v>
      </c>
    </row>
    <row r="1353" spans="1:2" s="7" customFormat="1" ht="16.5" customHeight="1">
      <c r="A1353" s="32" t="s">
        <v>23</v>
      </c>
      <c r="B1353" s="11">
        <v>0</v>
      </c>
    </row>
    <row r="1354" spans="1:2" s="7" customFormat="1" ht="16.5" customHeight="1">
      <c r="A1354" s="32" t="s">
        <v>1366</v>
      </c>
      <c r="B1354" s="11">
        <v>0</v>
      </c>
    </row>
    <row r="1355" spans="1:2" s="7" customFormat="1" ht="16.5" customHeight="1">
      <c r="A1355" s="32" t="s">
        <v>441</v>
      </c>
      <c r="B1355" s="11">
        <v>51</v>
      </c>
    </row>
    <row r="1356" spans="1:2" s="7" customFormat="1" ht="16.5" customHeight="1">
      <c r="A1356" s="32" t="s">
        <v>959</v>
      </c>
      <c r="B1356" s="11">
        <v>0</v>
      </c>
    </row>
    <row r="1357" spans="1:2" s="7" customFormat="1" ht="16.5" customHeight="1">
      <c r="A1357" s="32" t="s">
        <v>1210</v>
      </c>
      <c r="B1357" s="11">
        <v>0</v>
      </c>
    </row>
    <row r="1358" spans="1:2" s="7" customFormat="1" ht="16.5" customHeight="1">
      <c r="A1358" s="32" t="s">
        <v>171</v>
      </c>
      <c r="B1358" s="11">
        <v>51</v>
      </c>
    </row>
    <row r="1359" spans="1:2" s="7" customFormat="1" ht="16.5" customHeight="1">
      <c r="A1359" s="32" t="s">
        <v>835</v>
      </c>
      <c r="B1359" s="11">
        <v>0</v>
      </c>
    </row>
    <row r="1360" spans="1:2" s="7" customFormat="1" ht="16.5" customHeight="1">
      <c r="A1360" s="32" t="s">
        <v>1426</v>
      </c>
      <c r="B1360" s="11">
        <v>0</v>
      </c>
    </row>
    <row r="1361" spans="1:2" s="7" customFormat="1" ht="16.5" customHeight="1">
      <c r="A1361" s="32" t="s">
        <v>645</v>
      </c>
      <c r="B1361" s="11">
        <v>0</v>
      </c>
    </row>
    <row r="1362" spans="1:2" s="7" customFormat="1" ht="16.5" customHeight="1">
      <c r="A1362" s="32" t="s">
        <v>1575</v>
      </c>
      <c r="B1362" s="11">
        <v>0</v>
      </c>
    </row>
    <row r="1363" spans="1:2" s="7" customFormat="1" ht="16.5" customHeight="1">
      <c r="A1363" s="32" t="s">
        <v>204</v>
      </c>
      <c r="B1363" s="11">
        <v>0</v>
      </c>
    </row>
    <row r="1364" spans="1:2" s="7" customFormat="1" ht="16.5" customHeight="1">
      <c r="A1364" s="32" t="s">
        <v>1186</v>
      </c>
      <c r="B1364" s="11">
        <v>0</v>
      </c>
    </row>
    <row r="1365" spans="1:2" s="7" customFormat="1" ht="16.5" customHeight="1">
      <c r="A1365" s="32" t="s">
        <v>249</v>
      </c>
      <c r="B1365" s="11">
        <v>0</v>
      </c>
    </row>
    <row r="1366" spans="1:2" s="7" customFormat="1" ht="16.5" customHeight="1">
      <c r="A1366" s="32" t="s">
        <v>120</v>
      </c>
      <c r="B1366" s="11">
        <v>0</v>
      </c>
    </row>
    <row r="1367" spans="1:2" s="7" customFormat="1" ht="16.5" customHeight="1">
      <c r="A1367" s="32" t="s">
        <v>1130</v>
      </c>
      <c r="B1367" s="11">
        <v>0</v>
      </c>
    </row>
    <row r="1368" spans="1:2" s="7" customFormat="1" ht="16.5" customHeight="1">
      <c r="A1368" s="32" t="s">
        <v>1263</v>
      </c>
      <c r="B1368" s="11">
        <v>0</v>
      </c>
    </row>
    <row r="1369" spans="1:2" s="7" customFormat="1" ht="16.5" customHeight="1">
      <c r="A1369" s="32" t="s">
        <v>1237</v>
      </c>
      <c r="B1369" s="11">
        <v>0</v>
      </c>
    </row>
    <row r="1370" spans="1:2" s="7" customFormat="1" ht="16.5" customHeight="1">
      <c r="A1370" s="32" t="s">
        <v>1098</v>
      </c>
      <c r="B1370" s="11">
        <v>0</v>
      </c>
    </row>
    <row r="1371" spans="1:2" s="7" customFormat="1" ht="16.5" customHeight="1">
      <c r="A1371" s="32" t="s">
        <v>748</v>
      </c>
      <c r="B1371" s="11">
        <v>0</v>
      </c>
    </row>
    <row r="1372" spans="1:2" s="7" customFormat="1" ht="16.5" customHeight="1">
      <c r="A1372" s="32" t="s">
        <v>891</v>
      </c>
      <c r="B1372" s="11">
        <v>0</v>
      </c>
    </row>
    <row r="1373" spans="1:2" s="7" customFormat="1" ht="16.5" customHeight="1">
      <c r="A1373" s="10" t="s">
        <v>648</v>
      </c>
      <c r="B1373" s="11">
        <v>64</v>
      </c>
    </row>
    <row r="1374" spans="1:2" s="7" customFormat="1" ht="16.5" customHeight="1">
      <c r="A1374" s="32" t="s">
        <v>457</v>
      </c>
      <c r="B1374" s="11">
        <v>64</v>
      </c>
    </row>
    <row r="1375" spans="1:2" s="7" customFormat="1" ht="16.5" customHeight="1">
      <c r="A1375" s="32" t="s">
        <v>660</v>
      </c>
      <c r="B1375" s="11">
        <v>64</v>
      </c>
    </row>
    <row r="1376" spans="1:2" s="7" customFormat="1" ht="16.5" customHeight="1">
      <c r="A1376" s="32" t="s">
        <v>168</v>
      </c>
      <c r="B1376" s="11">
        <v>651</v>
      </c>
    </row>
    <row r="1377" spans="1:2" s="7" customFormat="1" ht="16.5" customHeight="1">
      <c r="A1377" s="32" t="s">
        <v>246</v>
      </c>
      <c r="B1377" s="11">
        <v>651</v>
      </c>
    </row>
    <row r="1378" spans="1:2" s="7" customFormat="1" ht="16.5" customHeight="1">
      <c r="A1378" s="32" t="s">
        <v>1495</v>
      </c>
      <c r="B1378" s="11">
        <v>651</v>
      </c>
    </row>
    <row r="1379" spans="1:2" s="7" customFormat="1" ht="16.5" customHeight="1">
      <c r="A1379" s="32" t="s">
        <v>878</v>
      </c>
      <c r="B1379" s="11">
        <v>651</v>
      </c>
    </row>
    <row r="1380" spans="1:2" s="7" customFormat="1" ht="16.5" customHeight="1">
      <c r="A1380" s="32" t="s">
        <v>1359</v>
      </c>
      <c r="B1380" s="11">
        <v>0</v>
      </c>
    </row>
    <row r="1381" spans="1:2" s="7" customFormat="1" ht="16.5" customHeight="1">
      <c r="A1381" s="32" t="s">
        <v>521</v>
      </c>
      <c r="B1381" s="11">
        <v>0</v>
      </c>
    </row>
    <row r="1382" spans="1:2" s="7" customFormat="1" ht="16.5" customHeight="1">
      <c r="A1382" s="32" t="s">
        <v>778</v>
      </c>
      <c r="B1382" s="11">
        <v>0</v>
      </c>
    </row>
    <row r="1383" spans="1:2" s="7" customFormat="1" ht="16.5" customHeight="1">
      <c r="A1383" s="32" t="s">
        <v>857</v>
      </c>
      <c r="B1383" s="11">
        <v>0</v>
      </c>
    </row>
    <row r="1384" spans="1:2" s="7" customFormat="1" ht="16.5" customHeight="1">
      <c r="A1384" s="32" t="s">
        <v>1095</v>
      </c>
      <c r="B1384" s="11">
        <v>0</v>
      </c>
    </row>
    <row r="1385" spans="1:2" s="7" customFormat="1" ht="16.5" customHeight="1">
      <c r="A1385" s="53" t="s">
        <v>1419</v>
      </c>
      <c r="B1385" s="14">
        <v>0</v>
      </c>
    </row>
    <row r="1386" spans="1:2" s="7" customFormat="1" ht="17.25" customHeight="1">
      <c r="A1386" s="32"/>
      <c r="B1386" s="27"/>
    </row>
    <row r="1387" spans="1:2" s="7" customFormat="1" ht="16.5" customHeight="1">
      <c r="A1387" s="32"/>
      <c r="B1387" s="27"/>
    </row>
    <row r="1388" spans="1:2" s="7" customFormat="1" ht="16.5" customHeight="1">
      <c r="A1388" s="29" t="s">
        <v>211</v>
      </c>
      <c r="B1388" s="11">
        <v>333557</v>
      </c>
    </row>
    <row r="1389" s="7" customFormat="1" ht="14.25"/>
  </sheetData>
  <sheetProtection/>
  <mergeCells count="3">
    <mergeCell ref="A1:B1"/>
    <mergeCell ref="A2:B2"/>
    <mergeCell ref="A3:B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80" verticalDpi="180" orientation="landscape" pageOrder="overThenDown" paperSize="12" scale="79" r:id="rId1"/>
  <headerFooter alignWithMargins="0">
    <oddFooter>&amp;C&amp;- &amp;P&amp;-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388"/>
  <sheetViews>
    <sheetView zoomScalePageLayoutView="0" workbookViewId="0" topLeftCell="A1">
      <selection activeCell="A1" sqref="A1:B1"/>
    </sheetView>
  </sheetViews>
  <sheetFormatPr defaultColWidth="9.125" defaultRowHeight="14.25"/>
  <cols>
    <col min="1" max="1" width="53.50390625" style="30" customWidth="1"/>
    <col min="2" max="2" width="43.875" style="30" customWidth="1"/>
  </cols>
  <sheetData>
    <row r="1" spans="1:2" s="7" customFormat="1" ht="28.5" customHeight="1">
      <c r="A1" s="102" t="s">
        <v>1632</v>
      </c>
      <c r="B1" s="102"/>
    </row>
    <row r="2" spans="1:2" s="7" customFormat="1" ht="16.5" customHeight="1">
      <c r="A2" s="106" t="s">
        <v>1602</v>
      </c>
      <c r="B2" s="103"/>
    </row>
    <row r="3" spans="1:2" s="7" customFormat="1" ht="16.5" customHeight="1">
      <c r="A3" s="103" t="s">
        <v>277</v>
      </c>
      <c r="B3" s="103"/>
    </row>
    <row r="4" spans="1:2" s="7" customFormat="1" ht="16.5" customHeight="1">
      <c r="A4" s="29" t="s">
        <v>1023</v>
      </c>
      <c r="B4" s="29" t="s">
        <v>1308</v>
      </c>
    </row>
    <row r="5" spans="1:2" s="7" customFormat="1" ht="16.5" customHeight="1">
      <c r="A5" s="10" t="s">
        <v>655</v>
      </c>
      <c r="B5" s="11">
        <f>46659-15060.87</f>
        <v>31598.129999999997</v>
      </c>
    </row>
    <row r="6" spans="1:2" s="7" customFormat="1" ht="16.5" customHeight="1">
      <c r="A6" s="10" t="s">
        <v>496</v>
      </c>
      <c r="B6" s="11">
        <v>607</v>
      </c>
    </row>
    <row r="7" spans="1:2" s="7" customFormat="1" ht="16.5" customHeight="1">
      <c r="A7" s="10" t="s">
        <v>1571</v>
      </c>
      <c r="B7" s="11">
        <v>483</v>
      </c>
    </row>
    <row r="8" spans="1:2" s="7" customFormat="1" ht="16.5" customHeight="1">
      <c r="A8" s="10" t="s">
        <v>548</v>
      </c>
      <c r="B8" s="11">
        <v>55</v>
      </c>
    </row>
    <row r="9" spans="1:2" s="7" customFormat="1" ht="16.5" customHeight="1">
      <c r="A9" s="10" t="s">
        <v>59</v>
      </c>
      <c r="B9" s="11">
        <v>0</v>
      </c>
    </row>
    <row r="10" spans="1:2" s="7" customFormat="1" ht="16.5" customHeight="1">
      <c r="A10" s="10" t="s">
        <v>586</v>
      </c>
      <c r="B10" s="11">
        <v>45</v>
      </c>
    </row>
    <row r="11" spans="1:2" s="7" customFormat="1" ht="16.5" customHeight="1">
      <c r="A11" s="10" t="s">
        <v>930</v>
      </c>
      <c r="B11" s="11">
        <v>0</v>
      </c>
    </row>
    <row r="12" spans="1:2" s="7" customFormat="1" ht="16.5" customHeight="1">
      <c r="A12" s="10" t="s">
        <v>245</v>
      </c>
      <c r="B12" s="11">
        <v>0</v>
      </c>
    </row>
    <row r="13" spans="1:2" s="7" customFormat="1" ht="16.5" customHeight="1">
      <c r="A13" s="10" t="s">
        <v>1094</v>
      </c>
      <c r="B13" s="11">
        <v>0</v>
      </c>
    </row>
    <row r="14" spans="1:2" s="7" customFormat="1" ht="16.5" customHeight="1">
      <c r="A14" s="10" t="s">
        <v>1151</v>
      </c>
      <c r="B14" s="11">
        <v>18</v>
      </c>
    </row>
    <row r="15" spans="1:2" s="7" customFormat="1" ht="16.5" customHeight="1">
      <c r="A15" s="10" t="s">
        <v>1560</v>
      </c>
      <c r="B15" s="11">
        <v>0</v>
      </c>
    </row>
    <row r="16" spans="1:2" s="7" customFormat="1" ht="16.5" customHeight="1">
      <c r="A16" s="10" t="s">
        <v>54</v>
      </c>
      <c r="B16" s="11">
        <v>0</v>
      </c>
    </row>
    <row r="17" spans="1:2" s="7" customFormat="1" ht="16.5" customHeight="1">
      <c r="A17" s="10" t="s">
        <v>742</v>
      </c>
      <c r="B17" s="11">
        <v>6</v>
      </c>
    </row>
    <row r="18" spans="1:2" s="7" customFormat="1" ht="16.5" customHeight="1">
      <c r="A18" s="10" t="s">
        <v>366</v>
      </c>
      <c r="B18" s="11">
        <v>520</v>
      </c>
    </row>
    <row r="19" spans="1:2" s="7" customFormat="1" ht="16.5" customHeight="1">
      <c r="A19" s="10" t="s">
        <v>1571</v>
      </c>
      <c r="B19" s="11">
        <v>416</v>
      </c>
    </row>
    <row r="20" spans="1:2" s="7" customFormat="1" ht="16.5" customHeight="1">
      <c r="A20" s="10" t="s">
        <v>548</v>
      </c>
      <c r="B20" s="11">
        <v>55</v>
      </c>
    </row>
    <row r="21" spans="1:2" s="7" customFormat="1" ht="16.5" customHeight="1">
      <c r="A21" s="10" t="s">
        <v>59</v>
      </c>
      <c r="B21" s="11">
        <v>0</v>
      </c>
    </row>
    <row r="22" spans="1:2" s="7" customFormat="1" ht="16.5" customHeight="1">
      <c r="A22" s="10" t="s">
        <v>289</v>
      </c>
      <c r="B22" s="11">
        <v>30</v>
      </c>
    </row>
    <row r="23" spans="1:2" s="7" customFormat="1" ht="16.5" customHeight="1">
      <c r="A23" s="10" t="s">
        <v>1429</v>
      </c>
      <c r="B23" s="11">
        <v>19</v>
      </c>
    </row>
    <row r="24" spans="1:2" s="7" customFormat="1" ht="16.5" customHeight="1">
      <c r="A24" s="10" t="s">
        <v>356</v>
      </c>
      <c r="B24" s="11">
        <v>0</v>
      </c>
    </row>
    <row r="25" spans="1:2" s="7" customFormat="1" ht="16.5" customHeight="1">
      <c r="A25" s="10" t="s">
        <v>54</v>
      </c>
      <c r="B25" s="11">
        <v>0</v>
      </c>
    </row>
    <row r="26" spans="1:2" s="7" customFormat="1" ht="16.5" customHeight="1">
      <c r="A26" s="10" t="s">
        <v>409</v>
      </c>
      <c r="B26" s="11">
        <v>0</v>
      </c>
    </row>
    <row r="27" spans="1:2" s="7" customFormat="1" ht="16.5" customHeight="1">
      <c r="A27" s="10" t="s">
        <v>850</v>
      </c>
      <c r="B27" s="11">
        <f>18686-12598.65</f>
        <v>6087.35</v>
      </c>
    </row>
    <row r="28" spans="1:2" s="7" customFormat="1" ht="16.5" customHeight="1">
      <c r="A28" s="10" t="s">
        <v>1571</v>
      </c>
      <c r="B28" s="11">
        <f>8505-8093.03</f>
        <v>411.97000000000025</v>
      </c>
    </row>
    <row r="29" spans="1:2" s="7" customFormat="1" ht="16.5" customHeight="1">
      <c r="A29" s="10" t="s">
        <v>548</v>
      </c>
      <c r="B29" s="11">
        <f>5117-4453.81</f>
        <v>663.1899999999996</v>
      </c>
    </row>
    <row r="30" spans="1:2" s="7" customFormat="1" ht="16.5" customHeight="1">
      <c r="A30" s="10" t="s">
        <v>59</v>
      </c>
      <c r="B30" s="11">
        <v>0</v>
      </c>
    </row>
    <row r="31" spans="1:2" s="7" customFormat="1" ht="16.5" customHeight="1">
      <c r="A31" s="10" t="s">
        <v>775</v>
      </c>
      <c r="B31" s="11">
        <v>0</v>
      </c>
    </row>
    <row r="32" spans="1:2" s="7" customFormat="1" ht="16.5" customHeight="1">
      <c r="A32" s="10" t="s">
        <v>686</v>
      </c>
      <c r="B32" s="11">
        <v>185</v>
      </c>
    </row>
    <row r="33" spans="1:2" s="7" customFormat="1" ht="16.5" customHeight="1">
      <c r="A33" s="10" t="s">
        <v>557</v>
      </c>
      <c r="B33" s="11">
        <v>0</v>
      </c>
    </row>
    <row r="34" spans="1:2" s="7" customFormat="1" ht="16.5" customHeight="1">
      <c r="A34" s="10" t="s">
        <v>402</v>
      </c>
      <c r="B34" s="11">
        <v>0</v>
      </c>
    </row>
    <row r="35" spans="1:2" s="7" customFormat="1" ht="16.5" customHeight="1">
      <c r="A35" s="10" t="s">
        <v>885</v>
      </c>
      <c r="B35" s="11">
        <v>50</v>
      </c>
    </row>
    <row r="36" spans="1:2" s="7" customFormat="1" ht="16.5" customHeight="1">
      <c r="A36" s="10" t="s">
        <v>382</v>
      </c>
      <c r="B36" s="11">
        <v>0</v>
      </c>
    </row>
    <row r="37" spans="1:2" s="7" customFormat="1" ht="16.5" customHeight="1">
      <c r="A37" s="10" t="s">
        <v>54</v>
      </c>
      <c r="B37" s="11">
        <f>4804-51.81</f>
        <v>4752.19</v>
      </c>
    </row>
    <row r="38" spans="1:2" s="7" customFormat="1" ht="16.5" customHeight="1">
      <c r="A38" s="10" t="s">
        <v>335</v>
      </c>
      <c r="B38" s="11">
        <v>25</v>
      </c>
    </row>
    <row r="39" spans="1:2" s="7" customFormat="1" ht="16.5" customHeight="1">
      <c r="A39" s="10" t="s">
        <v>478</v>
      </c>
      <c r="B39" s="11">
        <v>1390</v>
      </c>
    </row>
    <row r="40" spans="1:2" s="7" customFormat="1" ht="16.5" customHeight="1">
      <c r="A40" s="10" t="s">
        <v>1571</v>
      </c>
      <c r="B40" s="11">
        <v>734</v>
      </c>
    </row>
    <row r="41" spans="1:2" s="7" customFormat="1" ht="16.5" customHeight="1">
      <c r="A41" s="10" t="s">
        <v>548</v>
      </c>
      <c r="B41" s="11">
        <v>22</v>
      </c>
    </row>
    <row r="42" spans="1:2" s="7" customFormat="1" ht="16.5" customHeight="1">
      <c r="A42" s="10" t="s">
        <v>59</v>
      </c>
      <c r="B42" s="11">
        <v>0</v>
      </c>
    </row>
    <row r="43" spans="1:2" s="7" customFormat="1" ht="16.5" customHeight="1">
      <c r="A43" s="10" t="s">
        <v>1295</v>
      </c>
      <c r="B43" s="11">
        <v>6</v>
      </c>
    </row>
    <row r="44" spans="1:2" s="7" customFormat="1" ht="16.5" customHeight="1">
      <c r="A44" s="10" t="s">
        <v>44</v>
      </c>
      <c r="B44" s="11">
        <v>0</v>
      </c>
    </row>
    <row r="45" spans="1:2" s="7" customFormat="1" ht="16.5" customHeight="1">
      <c r="A45" s="10" t="s">
        <v>387</v>
      </c>
      <c r="B45" s="11">
        <v>0</v>
      </c>
    </row>
    <row r="46" spans="1:2" s="7" customFormat="1" ht="16.5" customHeight="1">
      <c r="A46" s="10" t="s">
        <v>1372</v>
      </c>
      <c r="B46" s="11">
        <v>0</v>
      </c>
    </row>
    <row r="47" spans="1:2" s="7" customFormat="1" ht="16.5" customHeight="1">
      <c r="A47" s="10" t="s">
        <v>444</v>
      </c>
      <c r="B47" s="11">
        <v>0</v>
      </c>
    </row>
    <row r="48" spans="1:2" s="7" customFormat="1" ht="16.5" customHeight="1">
      <c r="A48" s="10" t="s">
        <v>992</v>
      </c>
      <c r="B48" s="11">
        <v>0</v>
      </c>
    </row>
    <row r="49" spans="1:2" s="7" customFormat="1" ht="16.5" customHeight="1">
      <c r="A49" s="10" t="s">
        <v>54</v>
      </c>
      <c r="B49" s="11">
        <v>466</v>
      </c>
    </row>
    <row r="50" spans="1:2" s="7" customFormat="1" ht="16.5" customHeight="1">
      <c r="A50" s="10" t="s">
        <v>281</v>
      </c>
      <c r="B50" s="11">
        <v>162</v>
      </c>
    </row>
    <row r="51" spans="1:2" s="7" customFormat="1" ht="16.5" customHeight="1">
      <c r="A51" s="10" t="s">
        <v>615</v>
      </c>
      <c r="B51" s="11">
        <v>249</v>
      </c>
    </row>
    <row r="52" spans="1:2" s="7" customFormat="1" ht="16.5" customHeight="1">
      <c r="A52" s="10" t="s">
        <v>1571</v>
      </c>
      <c r="B52" s="11">
        <v>97</v>
      </c>
    </row>
    <row r="53" spans="1:2" s="7" customFormat="1" ht="16.5" customHeight="1">
      <c r="A53" s="10" t="s">
        <v>548</v>
      </c>
      <c r="B53" s="11">
        <v>4</v>
      </c>
    </row>
    <row r="54" spans="1:2" s="7" customFormat="1" ht="16.5" customHeight="1">
      <c r="A54" s="10" t="s">
        <v>59</v>
      </c>
      <c r="B54" s="11">
        <v>0</v>
      </c>
    </row>
    <row r="55" spans="1:2" s="7" customFormat="1" ht="16.5" customHeight="1">
      <c r="A55" s="10" t="s">
        <v>1422</v>
      </c>
      <c r="B55" s="11">
        <v>0</v>
      </c>
    </row>
    <row r="56" spans="1:2" s="7" customFormat="1" ht="16.5" customHeight="1">
      <c r="A56" s="10" t="s">
        <v>764</v>
      </c>
      <c r="B56" s="11">
        <v>0</v>
      </c>
    </row>
    <row r="57" spans="1:2" s="7" customFormat="1" ht="16.5" customHeight="1">
      <c r="A57" s="10" t="s">
        <v>1285</v>
      </c>
      <c r="B57" s="11">
        <v>0</v>
      </c>
    </row>
    <row r="58" spans="1:2" s="7" customFormat="1" ht="16.5" customHeight="1">
      <c r="A58" s="10" t="s">
        <v>276</v>
      </c>
      <c r="B58" s="11">
        <v>29</v>
      </c>
    </row>
    <row r="59" spans="1:2" s="7" customFormat="1" ht="16.5" customHeight="1">
      <c r="A59" s="10" t="s">
        <v>1000</v>
      </c>
      <c r="B59" s="11">
        <v>9</v>
      </c>
    </row>
    <row r="60" spans="1:2" s="7" customFormat="1" ht="16.5" customHeight="1">
      <c r="A60" s="10" t="s">
        <v>54</v>
      </c>
      <c r="B60" s="11">
        <v>110</v>
      </c>
    </row>
    <row r="61" spans="1:2" s="7" customFormat="1" ht="16.5" customHeight="1">
      <c r="A61" s="10" t="s">
        <v>434</v>
      </c>
      <c r="B61" s="11">
        <v>0</v>
      </c>
    </row>
    <row r="62" spans="1:2" s="7" customFormat="1" ht="16.5" customHeight="1">
      <c r="A62" s="10" t="s">
        <v>1223</v>
      </c>
      <c r="B62" s="11">
        <f>3160-2153.61</f>
        <v>1006.3899999999999</v>
      </c>
    </row>
    <row r="63" spans="1:2" s="7" customFormat="1" ht="16.5" customHeight="1">
      <c r="A63" s="10" t="s">
        <v>1571</v>
      </c>
      <c r="B63" s="11">
        <f>2131-1946.57</f>
        <v>184.43000000000006</v>
      </c>
    </row>
    <row r="64" spans="1:2" s="7" customFormat="1" ht="16.5" customHeight="1">
      <c r="A64" s="10" t="s">
        <v>548</v>
      </c>
      <c r="B64" s="11">
        <f>150-55.04</f>
        <v>94.96000000000001</v>
      </c>
    </row>
    <row r="65" spans="1:2" s="7" customFormat="1" ht="16.5" customHeight="1">
      <c r="A65" s="10" t="s">
        <v>59</v>
      </c>
      <c r="B65" s="11">
        <v>0</v>
      </c>
    </row>
    <row r="66" spans="1:2" s="7" customFormat="1" ht="16.5" customHeight="1">
      <c r="A66" s="12" t="s">
        <v>929</v>
      </c>
      <c r="B66" s="14">
        <v>0</v>
      </c>
    </row>
    <row r="67" spans="1:2" s="7" customFormat="1" ht="16.5" customHeight="1">
      <c r="A67" s="10" t="s">
        <v>1123</v>
      </c>
      <c r="B67" s="11">
        <v>0</v>
      </c>
    </row>
    <row r="68" spans="1:2" s="7" customFormat="1" ht="16.5" customHeight="1">
      <c r="A68" s="10" t="s">
        <v>1305</v>
      </c>
      <c r="B68" s="11">
        <v>0</v>
      </c>
    </row>
    <row r="69" spans="1:2" s="7" customFormat="1" ht="16.5" customHeight="1">
      <c r="A69" s="10" t="s">
        <v>516</v>
      </c>
      <c r="B69" s="11">
        <v>0</v>
      </c>
    </row>
    <row r="70" spans="1:2" s="7" customFormat="1" ht="16.5" customHeight="1">
      <c r="A70" s="10" t="s">
        <v>1022</v>
      </c>
      <c r="B70" s="11">
        <v>0</v>
      </c>
    </row>
    <row r="71" spans="1:2" s="7" customFormat="1" ht="16.5" customHeight="1">
      <c r="A71" s="10" t="s">
        <v>54</v>
      </c>
      <c r="B71" s="11">
        <v>662</v>
      </c>
    </row>
    <row r="72" spans="1:2" s="7" customFormat="1" ht="16.5" customHeight="1">
      <c r="A72" s="10" t="s">
        <v>1294</v>
      </c>
      <c r="B72" s="11">
        <f>217-152</f>
        <v>65</v>
      </c>
    </row>
    <row r="73" spans="1:2" s="7" customFormat="1" ht="16.5" customHeight="1">
      <c r="A73" s="10" t="s">
        <v>411</v>
      </c>
      <c r="B73" s="11">
        <v>1783</v>
      </c>
    </row>
    <row r="74" spans="1:2" s="7" customFormat="1" ht="16.5" customHeight="1">
      <c r="A74" s="10" t="s">
        <v>1571</v>
      </c>
      <c r="B74" s="11">
        <v>555</v>
      </c>
    </row>
    <row r="75" spans="1:2" s="7" customFormat="1" ht="16.5" customHeight="1">
      <c r="A75" s="10" t="s">
        <v>548</v>
      </c>
      <c r="B75" s="11">
        <v>472</v>
      </c>
    </row>
    <row r="76" spans="1:2" s="7" customFormat="1" ht="16.5" customHeight="1">
      <c r="A76" s="10" t="s">
        <v>59</v>
      </c>
      <c r="B76" s="11">
        <v>0</v>
      </c>
    </row>
    <row r="77" spans="1:2" s="7" customFormat="1" ht="16.5" customHeight="1">
      <c r="A77" s="10" t="s">
        <v>275</v>
      </c>
      <c r="B77" s="11">
        <v>0</v>
      </c>
    </row>
    <row r="78" spans="1:2" s="7" customFormat="1" ht="16.5" customHeight="1">
      <c r="A78" s="10" t="s">
        <v>1448</v>
      </c>
      <c r="B78" s="11">
        <v>0</v>
      </c>
    </row>
    <row r="79" spans="1:2" s="7" customFormat="1" ht="16.5" customHeight="1">
      <c r="A79" s="10" t="s">
        <v>1441</v>
      </c>
      <c r="B79" s="11">
        <v>650</v>
      </c>
    </row>
    <row r="80" spans="1:2" s="7" customFormat="1" ht="16.5" customHeight="1">
      <c r="A80" s="10" t="s">
        <v>1064</v>
      </c>
      <c r="B80" s="11">
        <v>0</v>
      </c>
    </row>
    <row r="81" spans="1:2" s="7" customFormat="1" ht="16.5" customHeight="1">
      <c r="A81" s="10" t="s">
        <v>456</v>
      </c>
      <c r="B81" s="11">
        <v>68</v>
      </c>
    </row>
    <row r="82" spans="1:2" s="7" customFormat="1" ht="16.5" customHeight="1">
      <c r="A82" s="10" t="s">
        <v>516</v>
      </c>
      <c r="B82" s="11">
        <v>26</v>
      </c>
    </row>
    <row r="83" spans="1:2" s="7" customFormat="1" ht="16.5" customHeight="1">
      <c r="A83" s="10" t="s">
        <v>54</v>
      </c>
      <c r="B83" s="11">
        <v>0</v>
      </c>
    </row>
    <row r="84" spans="1:2" s="7" customFormat="1" ht="16.5" customHeight="1">
      <c r="A84" s="10" t="s">
        <v>18</v>
      </c>
      <c r="B84" s="11">
        <v>12</v>
      </c>
    </row>
    <row r="85" spans="1:2" s="7" customFormat="1" ht="16.5" customHeight="1">
      <c r="A85" s="10" t="s">
        <v>398</v>
      </c>
      <c r="B85" s="11">
        <v>357</v>
      </c>
    </row>
    <row r="86" spans="1:2" s="7" customFormat="1" ht="16.5" customHeight="1">
      <c r="A86" s="10" t="s">
        <v>1571</v>
      </c>
      <c r="B86" s="11">
        <v>280</v>
      </c>
    </row>
    <row r="87" spans="1:2" s="7" customFormat="1" ht="16.5" customHeight="1">
      <c r="A87" s="10" t="s">
        <v>548</v>
      </c>
      <c r="B87" s="11">
        <v>0</v>
      </c>
    </row>
    <row r="88" spans="1:2" s="7" customFormat="1" ht="16.5" customHeight="1">
      <c r="A88" s="10" t="s">
        <v>59</v>
      </c>
      <c r="B88" s="11">
        <v>0</v>
      </c>
    </row>
    <row r="89" spans="1:2" s="7" customFormat="1" ht="16.5" customHeight="1">
      <c r="A89" s="10" t="s">
        <v>308</v>
      </c>
      <c r="B89" s="11">
        <v>0</v>
      </c>
    </row>
    <row r="90" spans="1:2" s="7" customFormat="1" ht="16.5" customHeight="1">
      <c r="A90" s="10" t="s">
        <v>115</v>
      </c>
      <c r="B90" s="11">
        <v>0</v>
      </c>
    </row>
    <row r="91" spans="1:2" s="7" customFormat="1" ht="16.5" customHeight="1">
      <c r="A91" s="10" t="s">
        <v>516</v>
      </c>
      <c r="B91" s="11">
        <v>0</v>
      </c>
    </row>
    <row r="92" spans="1:2" s="7" customFormat="1" ht="16.5" customHeight="1">
      <c r="A92" s="10" t="s">
        <v>54</v>
      </c>
      <c r="B92" s="11">
        <v>77</v>
      </c>
    </row>
    <row r="93" spans="1:2" s="7" customFormat="1" ht="16.5" customHeight="1">
      <c r="A93" s="10" t="s">
        <v>1041</v>
      </c>
      <c r="B93" s="11">
        <v>0</v>
      </c>
    </row>
    <row r="94" spans="1:2" s="7" customFormat="1" ht="16.5" customHeight="1">
      <c r="A94" s="10" t="s">
        <v>1050</v>
      </c>
      <c r="B94" s="11">
        <v>0</v>
      </c>
    </row>
    <row r="95" spans="1:2" s="7" customFormat="1" ht="16.5" customHeight="1">
      <c r="A95" s="10" t="s">
        <v>1571</v>
      </c>
      <c r="B95" s="11">
        <v>0</v>
      </c>
    </row>
    <row r="96" spans="1:2" s="7" customFormat="1" ht="16.5" customHeight="1">
      <c r="A96" s="10" t="s">
        <v>548</v>
      </c>
      <c r="B96" s="11">
        <v>0</v>
      </c>
    </row>
    <row r="97" spans="1:2" s="7" customFormat="1" ht="16.5" customHeight="1">
      <c r="A97" s="10" t="s">
        <v>59</v>
      </c>
      <c r="B97" s="11">
        <v>0</v>
      </c>
    </row>
    <row r="98" spans="1:2" s="7" customFormat="1" ht="16.5" customHeight="1">
      <c r="A98" s="10" t="s">
        <v>1549</v>
      </c>
      <c r="B98" s="11">
        <v>0</v>
      </c>
    </row>
    <row r="99" spans="1:2" s="7" customFormat="1" ht="16.5" customHeight="1">
      <c r="A99" s="10" t="s">
        <v>167</v>
      </c>
      <c r="B99" s="11">
        <v>0</v>
      </c>
    </row>
    <row r="100" spans="1:2" s="7" customFormat="1" ht="16.5" customHeight="1">
      <c r="A100" s="10" t="s">
        <v>421</v>
      </c>
      <c r="B100" s="11">
        <v>0</v>
      </c>
    </row>
    <row r="101" spans="1:2" s="7" customFormat="1" ht="16.5" customHeight="1">
      <c r="A101" s="10" t="s">
        <v>516</v>
      </c>
      <c r="B101" s="11">
        <v>0</v>
      </c>
    </row>
    <row r="102" spans="1:2" s="7" customFormat="1" ht="16.5" customHeight="1">
      <c r="A102" s="10" t="s">
        <v>54</v>
      </c>
      <c r="B102" s="11">
        <v>0</v>
      </c>
    </row>
    <row r="103" spans="1:2" s="7" customFormat="1" ht="16.5" customHeight="1">
      <c r="A103" s="10" t="s">
        <v>806</v>
      </c>
      <c r="B103" s="11">
        <v>0</v>
      </c>
    </row>
    <row r="104" spans="1:2" s="7" customFormat="1" ht="16.5" customHeight="1">
      <c r="A104" s="10" t="s">
        <v>638</v>
      </c>
      <c r="B104" s="11">
        <v>394</v>
      </c>
    </row>
    <row r="105" spans="1:2" s="7" customFormat="1" ht="16.5" customHeight="1">
      <c r="A105" s="10" t="s">
        <v>1571</v>
      </c>
      <c r="B105" s="11">
        <v>83</v>
      </c>
    </row>
    <row r="106" spans="1:2" s="7" customFormat="1" ht="16.5" customHeight="1">
      <c r="A106" s="10" t="s">
        <v>548</v>
      </c>
      <c r="B106" s="11">
        <v>7</v>
      </c>
    </row>
    <row r="107" spans="1:2" s="7" customFormat="1" ht="16.5" customHeight="1">
      <c r="A107" s="10" t="s">
        <v>59</v>
      </c>
      <c r="B107" s="11">
        <v>0</v>
      </c>
    </row>
    <row r="108" spans="1:2" s="7" customFormat="1" ht="16.5" customHeight="1">
      <c r="A108" s="10" t="s">
        <v>1250</v>
      </c>
      <c r="B108" s="11">
        <v>3</v>
      </c>
    </row>
    <row r="109" spans="1:2" s="7" customFormat="1" ht="16.5" customHeight="1">
      <c r="A109" s="10" t="s">
        <v>820</v>
      </c>
      <c r="B109" s="11">
        <v>0</v>
      </c>
    </row>
    <row r="110" spans="1:2" s="7" customFormat="1" ht="16.5" customHeight="1">
      <c r="A110" s="10" t="s">
        <v>1197</v>
      </c>
      <c r="B110" s="11">
        <v>0</v>
      </c>
    </row>
    <row r="111" spans="1:2" s="7" customFormat="1" ht="16.5" customHeight="1">
      <c r="A111" s="10" t="s">
        <v>503</v>
      </c>
      <c r="B111" s="11">
        <v>0</v>
      </c>
    </row>
    <row r="112" spans="1:2" s="7" customFormat="1" ht="16.5" customHeight="1">
      <c r="A112" s="10" t="s">
        <v>209</v>
      </c>
      <c r="B112" s="11">
        <v>0</v>
      </c>
    </row>
    <row r="113" spans="1:2" s="7" customFormat="1" ht="16.5" customHeight="1">
      <c r="A113" s="10" t="s">
        <v>1497</v>
      </c>
      <c r="B113" s="11">
        <v>0</v>
      </c>
    </row>
    <row r="114" spans="1:2" s="7" customFormat="1" ht="16.5" customHeight="1">
      <c r="A114" s="10" t="s">
        <v>534</v>
      </c>
      <c r="B114" s="11">
        <v>0</v>
      </c>
    </row>
    <row r="115" spans="1:2" s="7" customFormat="1" ht="16.5" customHeight="1">
      <c r="A115" s="10" t="s">
        <v>525</v>
      </c>
      <c r="B115" s="11">
        <v>0</v>
      </c>
    </row>
    <row r="116" spans="1:2" s="7" customFormat="1" ht="16.5" customHeight="1">
      <c r="A116" s="10" t="s">
        <v>474</v>
      </c>
      <c r="B116" s="11">
        <v>0</v>
      </c>
    </row>
    <row r="117" spans="1:2" s="7" customFormat="1" ht="16.5" customHeight="1">
      <c r="A117" s="10" t="s">
        <v>54</v>
      </c>
      <c r="B117" s="11">
        <v>41</v>
      </c>
    </row>
    <row r="118" spans="1:2" s="7" customFormat="1" ht="16.5" customHeight="1">
      <c r="A118" s="10" t="s">
        <v>365</v>
      </c>
      <c r="B118" s="11">
        <v>260</v>
      </c>
    </row>
    <row r="119" spans="1:2" s="7" customFormat="1" ht="16.5" customHeight="1">
      <c r="A119" s="10" t="s">
        <v>849</v>
      </c>
      <c r="B119" s="11">
        <v>688</v>
      </c>
    </row>
    <row r="120" spans="1:2" s="7" customFormat="1" ht="16.5" customHeight="1">
      <c r="A120" s="10" t="s">
        <v>1571</v>
      </c>
      <c r="B120" s="11">
        <v>434</v>
      </c>
    </row>
    <row r="121" spans="1:2" s="7" customFormat="1" ht="16.5" customHeight="1">
      <c r="A121" s="10" t="s">
        <v>548</v>
      </c>
      <c r="B121" s="11">
        <v>236</v>
      </c>
    </row>
    <row r="122" spans="1:2" s="7" customFormat="1" ht="16.5" customHeight="1">
      <c r="A122" s="10" t="s">
        <v>59</v>
      </c>
      <c r="B122" s="11">
        <v>0</v>
      </c>
    </row>
    <row r="123" spans="1:2" s="7" customFormat="1" ht="16.5" customHeight="1">
      <c r="A123" s="10" t="s">
        <v>307</v>
      </c>
      <c r="B123" s="11">
        <v>18</v>
      </c>
    </row>
    <row r="124" spans="1:2" s="7" customFormat="1" ht="16.5" customHeight="1">
      <c r="A124" s="10" t="s">
        <v>1249</v>
      </c>
      <c r="B124" s="11">
        <v>0</v>
      </c>
    </row>
    <row r="125" spans="1:2" s="7" customFormat="1" ht="16.5" customHeight="1">
      <c r="A125" s="10" t="s">
        <v>978</v>
      </c>
      <c r="B125" s="11">
        <v>0</v>
      </c>
    </row>
    <row r="126" spans="1:2" s="7" customFormat="1" ht="16.5" customHeight="1">
      <c r="A126" s="10" t="s">
        <v>54</v>
      </c>
      <c r="B126" s="11">
        <v>0</v>
      </c>
    </row>
    <row r="127" spans="1:2" s="7" customFormat="1" ht="16.5" customHeight="1">
      <c r="A127" s="10" t="s">
        <v>763</v>
      </c>
      <c r="B127" s="11">
        <v>0</v>
      </c>
    </row>
    <row r="128" spans="1:2" s="7" customFormat="1" ht="16.5" customHeight="1">
      <c r="A128" s="10" t="s">
        <v>336</v>
      </c>
      <c r="B128" s="11">
        <f>537-1</f>
        <v>536</v>
      </c>
    </row>
    <row r="129" spans="1:2" s="7" customFormat="1" ht="16.5" customHeight="1">
      <c r="A129" s="10" t="s">
        <v>1571</v>
      </c>
      <c r="B129" s="11">
        <v>233</v>
      </c>
    </row>
    <row r="130" spans="1:2" s="7" customFormat="1" ht="16.5" customHeight="1">
      <c r="A130" s="10" t="s">
        <v>548</v>
      </c>
      <c r="B130" s="11">
        <v>0</v>
      </c>
    </row>
    <row r="131" spans="1:2" s="7" customFormat="1" ht="16.5" customHeight="1">
      <c r="A131" s="10" t="s">
        <v>59</v>
      </c>
      <c r="B131" s="11">
        <v>0</v>
      </c>
    </row>
    <row r="132" spans="1:2" s="7" customFormat="1" ht="16.5" customHeight="1">
      <c r="A132" s="10" t="s">
        <v>208</v>
      </c>
      <c r="B132" s="11">
        <v>0</v>
      </c>
    </row>
    <row r="133" spans="1:2" s="7" customFormat="1" ht="16.5" customHeight="1">
      <c r="A133" s="10" t="s">
        <v>1474</v>
      </c>
      <c r="B133" s="11">
        <v>0</v>
      </c>
    </row>
    <row r="134" spans="1:2" s="7" customFormat="1" ht="16.5" customHeight="1">
      <c r="A134" s="10" t="s">
        <v>191</v>
      </c>
      <c r="B134" s="11">
        <v>0</v>
      </c>
    </row>
    <row r="135" spans="1:2" s="7" customFormat="1" ht="16.5" customHeight="1">
      <c r="A135" s="10" t="s">
        <v>637</v>
      </c>
      <c r="B135" s="11">
        <v>0</v>
      </c>
    </row>
    <row r="136" spans="1:2" s="7" customFormat="1" ht="16.5" customHeight="1">
      <c r="A136" s="10" t="s">
        <v>1058</v>
      </c>
      <c r="B136" s="11">
        <f>129-1</f>
        <v>128</v>
      </c>
    </row>
    <row r="137" spans="1:2" s="7" customFormat="1" ht="16.5" customHeight="1">
      <c r="A137" s="10" t="s">
        <v>54</v>
      </c>
      <c r="B137" s="11">
        <v>175</v>
      </c>
    </row>
    <row r="138" spans="1:2" s="7" customFormat="1" ht="16.5" customHeight="1">
      <c r="A138" s="10" t="s">
        <v>207</v>
      </c>
      <c r="B138" s="11">
        <v>0</v>
      </c>
    </row>
    <row r="139" spans="1:2" s="7" customFormat="1" ht="16.5" customHeight="1">
      <c r="A139" s="10" t="s">
        <v>650</v>
      </c>
      <c r="B139" s="11">
        <v>0</v>
      </c>
    </row>
    <row r="140" spans="1:2" s="7" customFormat="1" ht="16.5" customHeight="1">
      <c r="A140" s="10" t="s">
        <v>1571</v>
      </c>
      <c r="B140" s="11">
        <v>0</v>
      </c>
    </row>
    <row r="141" spans="1:2" s="7" customFormat="1" ht="16.5" customHeight="1">
      <c r="A141" s="10" t="s">
        <v>548</v>
      </c>
      <c r="B141" s="11">
        <v>0</v>
      </c>
    </row>
    <row r="142" spans="1:2" s="7" customFormat="1" ht="16.5" customHeight="1">
      <c r="A142" s="10" t="s">
        <v>59</v>
      </c>
      <c r="B142" s="11">
        <v>0</v>
      </c>
    </row>
    <row r="143" spans="1:2" s="7" customFormat="1" ht="16.5" customHeight="1">
      <c r="A143" s="10" t="s">
        <v>726</v>
      </c>
      <c r="B143" s="11">
        <v>0</v>
      </c>
    </row>
    <row r="144" spans="1:2" s="7" customFormat="1" ht="16.5" customHeight="1">
      <c r="A144" s="10" t="s">
        <v>147</v>
      </c>
      <c r="B144" s="11">
        <v>0</v>
      </c>
    </row>
    <row r="145" spans="1:2" s="7" customFormat="1" ht="16.5" customHeight="1">
      <c r="A145" s="10" t="s">
        <v>903</v>
      </c>
      <c r="B145" s="11">
        <v>0</v>
      </c>
    </row>
    <row r="146" spans="1:2" s="7" customFormat="1" ht="16.5" customHeight="1">
      <c r="A146" s="10" t="s">
        <v>146</v>
      </c>
      <c r="B146" s="11">
        <v>0</v>
      </c>
    </row>
    <row r="147" spans="1:2" s="7" customFormat="1" ht="16.5" customHeight="1">
      <c r="A147" s="10" t="s">
        <v>269</v>
      </c>
      <c r="B147" s="11">
        <v>0</v>
      </c>
    </row>
    <row r="148" spans="1:2" s="7" customFormat="1" ht="16.5" customHeight="1">
      <c r="A148" s="10" t="s">
        <v>789</v>
      </c>
      <c r="B148" s="11">
        <v>0</v>
      </c>
    </row>
    <row r="149" spans="1:2" s="7" customFormat="1" ht="16.5" customHeight="1">
      <c r="A149" s="10" t="s">
        <v>54</v>
      </c>
      <c r="B149" s="11">
        <v>0</v>
      </c>
    </row>
    <row r="150" spans="1:2" s="7" customFormat="1" ht="16.5" customHeight="1">
      <c r="A150" s="10" t="s">
        <v>774</v>
      </c>
      <c r="B150" s="11">
        <v>0</v>
      </c>
    </row>
    <row r="151" spans="1:2" s="7" customFormat="1" ht="16.5" customHeight="1">
      <c r="A151" s="10" t="s">
        <v>1317</v>
      </c>
      <c r="B151" s="11">
        <v>2218</v>
      </c>
    </row>
    <row r="152" spans="1:2" s="7" customFormat="1" ht="16.5" customHeight="1">
      <c r="A152" s="10" t="s">
        <v>1571</v>
      </c>
      <c r="B152" s="11">
        <v>1610</v>
      </c>
    </row>
    <row r="153" spans="1:2" s="7" customFormat="1" ht="16.5" customHeight="1">
      <c r="A153" s="10" t="s">
        <v>548</v>
      </c>
      <c r="B153" s="11">
        <v>176</v>
      </c>
    </row>
    <row r="154" spans="1:2" s="7" customFormat="1" ht="16.5" customHeight="1">
      <c r="A154" s="10" t="s">
        <v>59</v>
      </c>
      <c r="B154" s="11">
        <v>0</v>
      </c>
    </row>
    <row r="155" spans="1:2" s="7" customFormat="1" ht="16.5" customHeight="1">
      <c r="A155" s="10" t="s">
        <v>251</v>
      </c>
      <c r="B155" s="11">
        <v>0</v>
      </c>
    </row>
    <row r="156" spans="1:2" s="7" customFormat="1" ht="16.5" customHeight="1">
      <c r="A156" s="10" t="s">
        <v>1122</v>
      </c>
      <c r="B156" s="11">
        <v>83</v>
      </c>
    </row>
    <row r="157" spans="1:2" s="7" customFormat="1" ht="16.5" customHeight="1">
      <c r="A157" s="10" t="s">
        <v>556</v>
      </c>
      <c r="B157" s="11">
        <v>0</v>
      </c>
    </row>
    <row r="158" spans="1:2" s="7" customFormat="1" ht="16.5" customHeight="1">
      <c r="A158" s="10" t="s">
        <v>516</v>
      </c>
      <c r="B158" s="11">
        <v>0</v>
      </c>
    </row>
    <row r="159" spans="1:2" s="7" customFormat="1" ht="16.5" customHeight="1">
      <c r="A159" s="10" t="s">
        <v>54</v>
      </c>
      <c r="B159" s="11">
        <v>349</v>
      </c>
    </row>
    <row r="160" spans="1:2" s="7" customFormat="1" ht="16.5" customHeight="1">
      <c r="A160" s="10" t="s">
        <v>1539</v>
      </c>
      <c r="B160" s="11">
        <v>0</v>
      </c>
    </row>
    <row r="161" spans="1:2" s="7" customFormat="1" ht="16.5" customHeight="1">
      <c r="A161" s="10" t="s">
        <v>1258</v>
      </c>
      <c r="B161" s="11">
        <v>22</v>
      </c>
    </row>
    <row r="162" spans="1:2" s="7" customFormat="1" ht="16.5" customHeight="1">
      <c r="A162" s="10" t="s">
        <v>1571</v>
      </c>
      <c r="B162" s="11">
        <v>22</v>
      </c>
    </row>
    <row r="163" spans="1:2" s="7" customFormat="1" ht="16.5" customHeight="1">
      <c r="A163" s="10" t="s">
        <v>548</v>
      </c>
      <c r="B163" s="11">
        <v>0</v>
      </c>
    </row>
    <row r="164" spans="1:2" s="7" customFormat="1" ht="16.5" customHeight="1">
      <c r="A164" s="10" t="s">
        <v>59</v>
      </c>
      <c r="B164" s="11">
        <v>0</v>
      </c>
    </row>
    <row r="165" spans="1:2" s="7" customFormat="1" ht="16.5" customHeight="1">
      <c r="A165" s="10" t="s">
        <v>123</v>
      </c>
      <c r="B165" s="11">
        <v>0</v>
      </c>
    </row>
    <row r="166" spans="1:2" s="7" customFormat="1" ht="16.5" customHeight="1">
      <c r="A166" s="10" t="s">
        <v>654</v>
      </c>
      <c r="B166" s="11">
        <v>0</v>
      </c>
    </row>
    <row r="167" spans="1:2" s="7" customFormat="1" ht="16.5" customHeight="1">
      <c r="A167" s="10" t="s">
        <v>1157</v>
      </c>
      <c r="B167" s="11">
        <v>0</v>
      </c>
    </row>
    <row r="168" spans="1:2" s="7" customFormat="1" ht="16.5" customHeight="1">
      <c r="A168" s="10" t="s">
        <v>1183</v>
      </c>
      <c r="B168" s="11">
        <v>0</v>
      </c>
    </row>
    <row r="169" spans="1:2" s="7" customFormat="1" ht="16.5" customHeight="1">
      <c r="A169" s="10" t="s">
        <v>48</v>
      </c>
      <c r="B169" s="11">
        <v>0</v>
      </c>
    </row>
    <row r="170" spans="1:2" s="7" customFormat="1" ht="16.5" customHeight="1">
      <c r="A170" s="10" t="s">
        <v>1229</v>
      </c>
      <c r="B170" s="11">
        <v>0</v>
      </c>
    </row>
    <row r="171" spans="1:2" s="7" customFormat="1" ht="16.5" customHeight="1">
      <c r="A171" s="10" t="s">
        <v>516</v>
      </c>
      <c r="B171" s="11">
        <v>0</v>
      </c>
    </row>
    <row r="172" spans="1:2" s="7" customFormat="1" ht="16.5" customHeight="1">
      <c r="A172" s="10" t="s">
        <v>54</v>
      </c>
      <c r="B172" s="11">
        <v>0</v>
      </c>
    </row>
    <row r="173" spans="1:2" s="7" customFormat="1" ht="16.5" customHeight="1">
      <c r="A173" s="10" t="s">
        <v>22</v>
      </c>
      <c r="B173" s="11">
        <v>0</v>
      </c>
    </row>
    <row r="174" spans="1:2" s="7" customFormat="1" ht="16.5" customHeight="1">
      <c r="A174" s="10" t="s">
        <v>330</v>
      </c>
      <c r="B174" s="11">
        <v>0</v>
      </c>
    </row>
    <row r="175" spans="1:2" s="7" customFormat="1" ht="16.5" customHeight="1">
      <c r="A175" s="10" t="s">
        <v>1571</v>
      </c>
      <c r="B175" s="11">
        <v>0</v>
      </c>
    </row>
    <row r="176" spans="1:2" s="7" customFormat="1" ht="16.5" customHeight="1">
      <c r="A176" s="10" t="s">
        <v>548</v>
      </c>
      <c r="B176" s="11">
        <v>0</v>
      </c>
    </row>
    <row r="177" spans="1:2" s="7" customFormat="1" ht="16.5" customHeight="1">
      <c r="A177" s="10" t="s">
        <v>59</v>
      </c>
      <c r="B177" s="11">
        <v>0</v>
      </c>
    </row>
    <row r="178" spans="1:2" s="7" customFormat="1" ht="16.5" customHeight="1">
      <c r="A178" s="10" t="s">
        <v>288</v>
      </c>
      <c r="B178" s="11">
        <v>0</v>
      </c>
    </row>
    <row r="179" spans="1:2" s="7" customFormat="1" ht="16.5" customHeight="1">
      <c r="A179" s="10" t="s">
        <v>54</v>
      </c>
      <c r="B179" s="11">
        <v>0</v>
      </c>
    </row>
    <row r="180" spans="1:2" s="7" customFormat="1" ht="16.5" customHeight="1">
      <c r="A180" s="10" t="s">
        <v>420</v>
      </c>
      <c r="B180" s="11">
        <v>0</v>
      </c>
    </row>
    <row r="181" spans="1:2" s="7" customFormat="1" ht="16.5" customHeight="1">
      <c r="A181" s="10" t="s">
        <v>607</v>
      </c>
      <c r="B181" s="11">
        <v>0</v>
      </c>
    </row>
    <row r="182" spans="1:2" s="7" customFormat="1" ht="16.5" customHeight="1">
      <c r="A182" s="10" t="s">
        <v>1571</v>
      </c>
      <c r="B182" s="11">
        <v>0</v>
      </c>
    </row>
    <row r="183" spans="1:2" s="7" customFormat="1" ht="16.5" customHeight="1">
      <c r="A183" s="10" t="s">
        <v>548</v>
      </c>
      <c r="B183" s="11">
        <v>0</v>
      </c>
    </row>
    <row r="184" spans="1:2" s="7" customFormat="1" ht="16.5" customHeight="1">
      <c r="A184" s="10" t="s">
        <v>59</v>
      </c>
      <c r="B184" s="11">
        <v>0</v>
      </c>
    </row>
    <row r="185" spans="1:2" s="7" customFormat="1" ht="16.5" customHeight="1">
      <c r="A185" s="10" t="s">
        <v>1088</v>
      </c>
      <c r="B185" s="11">
        <v>0</v>
      </c>
    </row>
    <row r="186" spans="1:2" s="7" customFormat="1" ht="16.5" customHeight="1">
      <c r="A186" s="10" t="s">
        <v>54</v>
      </c>
      <c r="B186" s="11">
        <v>0</v>
      </c>
    </row>
    <row r="187" spans="1:2" s="7" customFormat="1" ht="16.5" customHeight="1">
      <c r="A187" s="10" t="s">
        <v>1278</v>
      </c>
      <c r="B187" s="11">
        <v>0</v>
      </c>
    </row>
    <row r="188" spans="1:2" s="7" customFormat="1" ht="16.5" customHeight="1">
      <c r="A188" s="10" t="s">
        <v>397</v>
      </c>
      <c r="B188" s="11">
        <v>106</v>
      </c>
    </row>
    <row r="189" spans="1:2" s="7" customFormat="1" ht="16.5" customHeight="1">
      <c r="A189" s="10" t="s">
        <v>1571</v>
      </c>
      <c r="B189" s="11">
        <v>77</v>
      </c>
    </row>
    <row r="190" spans="1:2" s="7" customFormat="1" ht="16.5" customHeight="1">
      <c r="A190" s="10" t="s">
        <v>548</v>
      </c>
      <c r="B190" s="11">
        <v>3</v>
      </c>
    </row>
    <row r="191" spans="1:2" s="7" customFormat="1" ht="16.5" customHeight="1">
      <c r="A191" s="10" t="s">
        <v>59</v>
      </c>
      <c r="B191" s="11">
        <v>0</v>
      </c>
    </row>
    <row r="192" spans="1:2" s="7" customFormat="1" ht="16.5" customHeight="1">
      <c r="A192" s="10" t="s">
        <v>1447</v>
      </c>
      <c r="B192" s="11">
        <v>0</v>
      </c>
    </row>
    <row r="193" spans="1:2" s="7" customFormat="1" ht="16.5" customHeight="1">
      <c r="A193" s="10" t="s">
        <v>1063</v>
      </c>
      <c r="B193" s="11">
        <v>0</v>
      </c>
    </row>
    <row r="194" spans="1:2" s="7" customFormat="1" ht="16.5" customHeight="1">
      <c r="A194" s="10" t="s">
        <v>1144</v>
      </c>
      <c r="B194" s="11">
        <v>0</v>
      </c>
    </row>
    <row r="195" spans="1:2" s="7" customFormat="1" ht="16.5" customHeight="1">
      <c r="A195" s="10" t="s">
        <v>54</v>
      </c>
      <c r="B195" s="11">
        <v>26</v>
      </c>
    </row>
    <row r="196" spans="1:2" s="7" customFormat="1" ht="16.5" customHeight="1">
      <c r="A196" s="10" t="s">
        <v>206</v>
      </c>
      <c r="B196" s="11">
        <v>0</v>
      </c>
    </row>
    <row r="197" spans="1:2" s="7" customFormat="1" ht="16.5" customHeight="1">
      <c r="A197" s="10" t="s">
        <v>536</v>
      </c>
      <c r="B197" s="11">
        <v>157</v>
      </c>
    </row>
    <row r="198" spans="1:2" s="7" customFormat="1" ht="16.5" customHeight="1">
      <c r="A198" s="10" t="s">
        <v>1571</v>
      </c>
      <c r="B198" s="11">
        <v>156</v>
      </c>
    </row>
    <row r="199" spans="1:2" s="7" customFormat="1" ht="16.5" customHeight="1">
      <c r="A199" s="10" t="s">
        <v>548</v>
      </c>
      <c r="B199" s="11">
        <v>1</v>
      </c>
    </row>
    <row r="200" spans="1:2" s="7" customFormat="1" ht="16.5" customHeight="1">
      <c r="A200" s="10" t="s">
        <v>59</v>
      </c>
      <c r="B200" s="11">
        <v>0</v>
      </c>
    </row>
    <row r="201" spans="1:2" s="7" customFormat="1" ht="16.5" customHeight="1">
      <c r="A201" s="10" t="s">
        <v>141</v>
      </c>
      <c r="B201" s="11">
        <v>0</v>
      </c>
    </row>
    <row r="202" spans="1:2" s="7" customFormat="1" ht="16.5" customHeight="1">
      <c r="A202" s="10" t="s">
        <v>1255</v>
      </c>
      <c r="B202" s="11">
        <v>0</v>
      </c>
    </row>
    <row r="203" spans="1:2" s="7" customFormat="1" ht="16.5" customHeight="1">
      <c r="A203" s="10" t="s">
        <v>403</v>
      </c>
      <c r="B203" s="11">
        <v>66</v>
      </c>
    </row>
    <row r="204" spans="1:2" s="7" customFormat="1" ht="16.5" customHeight="1">
      <c r="A204" s="10" t="s">
        <v>1571</v>
      </c>
      <c r="B204" s="11">
        <v>64</v>
      </c>
    </row>
    <row r="205" spans="1:2" s="7" customFormat="1" ht="16.5" customHeight="1">
      <c r="A205" s="10" t="s">
        <v>548</v>
      </c>
      <c r="B205" s="11">
        <v>2</v>
      </c>
    </row>
    <row r="206" spans="1:2" s="7" customFormat="1" ht="16.5" customHeight="1">
      <c r="A206" s="10" t="s">
        <v>59</v>
      </c>
      <c r="B206" s="11">
        <v>0</v>
      </c>
    </row>
    <row r="207" spans="1:2" s="7" customFormat="1" ht="16.5" customHeight="1">
      <c r="A207" s="10" t="s">
        <v>356</v>
      </c>
      <c r="B207" s="11">
        <v>0</v>
      </c>
    </row>
    <row r="208" spans="1:2" s="7" customFormat="1" ht="16.5" customHeight="1">
      <c r="A208" s="10" t="s">
        <v>54</v>
      </c>
      <c r="B208" s="11">
        <v>0</v>
      </c>
    </row>
    <row r="209" spans="1:2" s="7" customFormat="1" ht="16.5" customHeight="1">
      <c r="A209" s="10" t="s">
        <v>1234</v>
      </c>
      <c r="B209" s="11">
        <v>0</v>
      </c>
    </row>
    <row r="210" spans="1:2" s="7" customFormat="1" ht="16.5" customHeight="1">
      <c r="A210" s="10" t="s">
        <v>1350</v>
      </c>
      <c r="B210" s="11">
        <f>314-172.61</f>
        <v>141.39</v>
      </c>
    </row>
    <row r="211" spans="1:2" s="7" customFormat="1" ht="16.5" customHeight="1">
      <c r="A211" s="10" t="s">
        <v>1571</v>
      </c>
      <c r="B211" s="11">
        <f>249-144.61</f>
        <v>104.38999999999999</v>
      </c>
    </row>
    <row r="212" spans="1:2" s="7" customFormat="1" ht="16.5" customHeight="1">
      <c r="A212" s="10" t="s">
        <v>548</v>
      </c>
      <c r="B212" s="11">
        <f>32-14</f>
        <v>18</v>
      </c>
    </row>
    <row r="213" spans="1:2" s="7" customFormat="1" ht="16.5" customHeight="1">
      <c r="A213" s="10" t="s">
        <v>59</v>
      </c>
      <c r="B213" s="11">
        <v>0</v>
      </c>
    </row>
    <row r="214" spans="1:2" s="7" customFormat="1" ht="16.5" customHeight="1">
      <c r="A214" s="10" t="s">
        <v>105</v>
      </c>
      <c r="B214" s="11">
        <v>0</v>
      </c>
    </row>
    <row r="215" spans="1:2" s="7" customFormat="1" ht="16.5" customHeight="1">
      <c r="A215" s="10" t="s">
        <v>114</v>
      </c>
      <c r="B215" s="11">
        <v>0</v>
      </c>
    </row>
    <row r="216" spans="1:2" s="7" customFormat="1" ht="16.5" customHeight="1">
      <c r="A216" s="10" t="s">
        <v>54</v>
      </c>
      <c r="B216" s="11">
        <v>12</v>
      </c>
    </row>
    <row r="217" spans="1:2" s="7" customFormat="1" ht="16.5" customHeight="1">
      <c r="A217" s="10" t="s">
        <v>1121</v>
      </c>
      <c r="B217" s="11">
        <f>21-14</f>
        <v>7</v>
      </c>
    </row>
    <row r="218" spans="1:2" s="7" customFormat="1" ht="16.5" customHeight="1">
      <c r="A218" s="10" t="s">
        <v>1498</v>
      </c>
      <c r="B218" s="11">
        <f>830-135</f>
        <v>695</v>
      </c>
    </row>
    <row r="219" spans="1:2" s="7" customFormat="1" ht="16.5" customHeight="1">
      <c r="A219" s="10" t="s">
        <v>1571</v>
      </c>
      <c r="B219" s="11">
        <f>458-135</f>
        <v>323</v>
      </c>
    </row>
    <row r="220" spans="1:2" s="7" customFormat="1" ht="16.5" customHeight="1">
      <c r="A220" s="10" t="s">
        <v>548</v>
      </c>
      <c r="B220" s="11">
        <v>174</v>
      </c>
    </row>
    <row r="221" spans="1:2" s="7" customFormat="1" ht="16.5" customHeight="1">
      <c r="A221" s="10" t="s">
        <v>59</v>
      </c>
      <c r="B221" s="11">
        <v>0</v>
      </c>
    </row>
    <row r="222" spans="1:2" s="7" customFormat="1" ht="16.5" customHeight="1">
      <c r="A222" s="10" t="s">
        <v>1233</v>
      </c>
      <c r="B222" s="11">
        <v>119</v>
      </c>
    </row>
    <row r="223" spans="1:2" s="7" customFormat="1" ht="16.5" customHeight="1">
      <c r="A223" s="10" t="s">
        <v>54</v>
      </c>
      <c r="B223" s="11">
        <v>24</v>
      </c>
    </row>
    <row r="224" spans="1:2" s="7" customFormat="1" ht="16.5" customHeight="1">
      <c r="A224" s="10" t="s">
        <v>628</v>
      </c>
      <c r="B224" s="11">
        <v>55</v>
      </c>
    </row>
    <row r="225" spans="1:2" s="7" customFormat="1" ht="16.5" customHeight="1">
      <c r="A225" s="10" t="s">
        <v>535</v>
      </c>
      <c r="B225" s="11">
        <v>544</v>
      </c>
    </row>
    <row r="226" spans="1:2" s="7" customFormat="1" ht="16.5" customHeight="1">
      <c r="A226" s="10" t="s">
        <v>1571</v>
      </c>
      <c r="B226" s="11">
        <v>185</v>
      </c>
    </row>
    <row r="227" spans="1:2" s="7" customFormat="1" ht="16.5" customHeight="1">
      <c r="A227" s="10" t="s">
        <v>548</v>
      </c>
      <c r="B227" s="11">
        <v>109</v>
      </c>
    </row>
    <row r="228" spans="1:2" s="7" customFormat="1" ht="16.5" customHeight="1">
      <c r="A228" s="10" t="s">
        <v>59</v>
      </c>
      <c r="B228" s="11">
        <v>0</v>
      </c>
    </row>
    <row r="229" spans="1:2" s="7" customFormat="1" ht="16.5" customHeight="1">
      <c r="A229" s="10" t="s">
        <v>54</v>
      </c>
      <c r="B229" s="11">
        <v>43</v>
      </c>
    </row>
    <row r="230" spans="1:2" s="7" customFormat="1" ht="16.5" customHeight="1">
      <c r="A230" s="10" t="s">
        <v>1354</v>
      </c>
      <c r="B230" s="11">
        <v>207</v>
      </c>
    </row>
    <row r="231" spans="1:2" s="7" customFormat="1" ht="16.5" customHeight="1">
      <c r="A231" s="10" t="s">
        <v>318</v>
      </c>
      <c r="B231" s="11">
        <v>361</v>
      </c>
    </row>
    <row r="232" spans="1:2" s="7" customFormat="1" ht="16.5" customHeight="1">
      <c r="A232" s="10" t="s">
        <v>1571</v>
      </c>
      <c r="B232" s="11">
        <v>113</v>
      </c>
    </row>
    <row r="233" spans="1:2" s="7" customFormat="1" ht="16.5" customHeight="1">
      <c r="A233" s="10" t="s">
        <v>548</v>
      </c>
      <c r="B233" s="11">
        <v>107</v>
      </c>
    </row>
    <row r="234" spans="1:2" s="7" customFormat="1" ht="16.5" customHeight="1">
      <c r="A234" s="10" t="s">
        <v>59</v>
      </c>
      <c r="B234" s="11">
        <v>0</v>
      </c>
    </row>
    <row r="235" spans="1:2" s="7" customFormat="1" ht="16.5" customHeight="1">
      <c r="A235" s="10" t="s">
        <v>54</v>
      </c>
      <c r="B235" s="11">
        <v>73</v>
      </c>
    </row>
    <row r="236" spans="1:2" s="7" customFormat="1" ht="16.5" customHeight="1">
      <c r="A236" s="10" t="s">
        <v>848</v>
      </c>
      <c r="B236" s="11">
        <v>68</v>
      </c>
    </row>
    <row r="237" spans="1:2" s="7" customFormat="1" ht="16.5" customHeight="1">
      <c r="A237" s="10" t="s">
        <v>688</v>
      </c>
      <c r="B237" s="11">
        <v>43</v>
      </c>
    </row>
    <row r="238" spans="1:2" s="7" customFormat="1" ht="16.5" customHeight="1">
      <c r="A238" s="10" t="s">
        <v>1571</v>
      </c>
      <c r="B238" s="11">
        <v>39</v>
      </c>
    </row>
    <row r="239" spans="1:2" s="7" customFormat="1" ht="16.5" customHeight="1">
      <c r="A239" s="10" t="s">
        <v>548</v>
      </c>
      <c r="B239" s="11">
        <v>4</v>
      </c>
    </row>
    <row r="240" spans="1:2" s="7" customFormat="1" ht="16.5" customHeight="1">
      <c r="A240" s="10" t="s">
        <v>59</v>
      </c>
      <c r="B240" s="11">
        <v>0</v>
      </c>
    </row>
    <row r="241" spans="1:2" s="7" customFormat="1" ht="16.5" customHeight="1">
      <c r="A241" s="10" t="s">
        <v>54</v>
      </c>
      <c r="B241" s="11">
        <v>0</v>
      </c>
    </row>
    <row r="242" spans="1:2" s="7" customFormat="1" ht="16.5" customHeight="1">
      <c r="A242" s="10" t="s">
        <v>361</v>
      </c>
      <c r="B242" s="11">
        <v>0</v>
      </c>
    </row>
    <row r="243" spans="1:2" s="7" customFormat="1" ht="16.5" customHeight="1">
      <c r="A243" s="10" t="s">
        <v>812</v>
      </c>
      <c r="B243" s="11">
        <v>0</v>
      </c>
    </row>
    <row r="244" spans="1:2" s="7" customFormat="1" ht="16.5" customHeight="1">
      <c r="A244" s="10" t="s">
        <v>1571</v>
      </c>
      <c r="B244" s="11">
        <v>0</v>
      </c>
    </row>
    <row r="245" spans="1:2" s="7" customFormat="1" ht="16.5" customHeight="1">
      <c r="A245" s="10" t="s">
        <v>548</v>
      </c>
      <c r="B245" s="11">
        <v>0</v>
      </c>
    </row>
    <row r="246" spans="1:2" s="7" customFormat="1" ht="16.5" customHeight="1">
      <c r="A246" s="10" t="s">
        <v>59</v>
      </c>
      <c r="B246" s="11">
        <v>0</v>
      </c>
    </row>
    <row r="247" spans="1:2" s="7" customFormat="1" ht="16.5" customHeight="1">
      <c r="A247" s="10" t="s">
        <v>54</v>
      </c>
      <c r="B247" s="11">
        <v>0</v>
      </c>
    </row>
    <row r="248" spans="1:2" s="7" customFormat="1" ht="16.5" customHeight="1">
      <c r="A248" s="10" t="s">
        <v>487</v>
      </c>
      <c r="B248" s="11">
        <v>0</v>
      </c>
    </row>
    <row r="249" spans="1:2" s="7" customFormat="1" ht="16.5" customHeight="1">
      <c r="A249" s="10" t="s">
        <v>1433</v>
      </c>
      <c r="B249" s="11">
        <v>633</v>
      </c>
    </row>
    <row r="250" spans="1:2" s="7" customFormat="1" ht="16.5" customHeight="1">
      <c r="A250" s="10" t="s">
        <v>1571</v>
      </c>
      <c r="B250" s="11">
        <v>318</v>
      </c>
    </row>
    <row r="251" spans="1:2" s="7" customFormat="1" ht="16.5" customHeight="1">
      <c r="A251" s="10" t="s">
        <v>548</v>
      </c>
      <c r="B251" s="11">
        <v>77</v>
      </c>
    </row>
    <row r="252" spans="1:2" s="7" customFormat="1" ht="16.5" customHeight="1">
      <c r="A252" s="10" t="s">
        <v>59</v>
      </c>
      <c r="B252" s="11">
        <v>0</v>
      </c>
    </row>
    <row r="253" spans="1:2" s="7" customFormat="1" ht="16.5" customHeight="1">
      <c r="A253" s="10" t="s">
        <v>54</v>
      </c>
      <c r="B253" s="11">
        <v>87</v>
      </c>
    </row>
    <row r="254" spans="1:2" s="7" customFormat="1" ht="16.5" customHeight="1">
      <c r="A254" s="10" t="s">
        <v>636</v>
      </c>
      <c r="B254" s="11">
        <v>151</v>
      </c>
    </row>
    <row r="255" spans="1:2" s="7" customFormat="1" ht="16.5" customHeight="1">
      <c r="A255" s="10" t="s">
        <v>839</v>
      </c>
      <c r="B255" s="11">
        <v>12994</v>
      </c>
    </row>
    <row r="256" spans="1:2" s="7" customFormat="1" ht="16.5" customHeight="1">
      <c r="A256" s="10" t="s">
        <v>440</v>
      </c>
      <c r="B256" s="11">
        <v>0</v>
      </c>
    </row>
    <row r="257" spans="1:2" s="7" customFormat="1" ht="16.5" customHeight="1">
      <c r="A257" s="10" t="s">
        <v>831</v>
      </c>
      <c r="B257" s="11">
        <v>12994</v>
      </c>
    </row>
    <row r="258" spans="1:2" s="7" customFormat="1" ht="16.5" customHeight="1">
      <c r="A258" s="10" t="s">
        <v>1034</v>
      </c>
      <c r="B258" s="11">
        <v>0</v>
      </c>
    </row>
    <row r="259" spans="1:2" s="7" customFormat="1" ht="16.5" customHeight="1">
      <c r="A259" s="10" t="s">
        <v>1330</v>
      </c>
      <c r="B259" s="11">
        <v>0</v>
      </c>
    </row>
    <row r="260" spans="1:2" s="7" customFormat="1" ht="16.5" customHeight="1">
      <c r="A260" s="10" t="s">
        <v>1571</v>
      </c>
      <c r="B260" s="11">
        <v>0</v>
      </c>
    </row>
    <row r="261" spans="1:2" s="7" customFormat="1" ht="16.5" customHeight="1">
      <c r="A261" s="10" t="s">
        <v>548</v>
      </c>
      <c r="B261" s="11">
        <v>0</v>
      </c>
    </row>
    <row r="262" spans="1:2" s="7" customFormat="1" ht="16.5" customHeight="1">
      <c r="A262" s="10" t="s">
        <v>59</v>
      </c>
      <c r="B262" s="11">
        <v>0</v>
      </c>
    </row>
    <row r="263" spans="1:2" s="7" customFormat="1" ht="16.5" customHeight="1">
      <c r="A263" s="10" t="s">
        <v>1233</v>
      </c>
      <c r="B263" s="11">
        <v>0</v>
      </c>
    </row>
    <row r="264" spans="1:2" s="7" customFormat="1" ht="16.5" customHeight="1">
      <c r="A264" s="10" t="s">
        <v>54</v>
      </c>
      <c r="B264" s="11">
        <v>0</v>
      </c>
    </row>
    <row r="265" spans="1:2" s="7" customFormat="1" ht="16.5" customHeight="1">
      <c r="A265" s="10" t="s">
        <v>364</v>
      </c>
      <c r="B265" s="11">
        <v>0</v>
      </c>
    </row>
    <row r="266" spans="1:2" s="7" customFormat="1" ht="16.5" customHeight="1">
      <c r="A266" s="10" t="s">
        <v>620</v>
      </c>
      <c r="B266" s="11">
        <v>0</v>
      </c>
    </row>
    <row r="267" spans="1:2" s="7" customFormat="1" ht="16.5" customHeight="1">
      <c r="A267" s="10" t="s">
        <v>635</v>
      </c>
      <c r="B267" s="11">
        <v>0</v>
      </c>
    </row>
    <row r="268" spans="1:2" s="7" customFormat="1" ht="16.5" customHeight="1">
      <c r="A268" s="10" t="s">
        <v>1300</v>
      </c>
      <c r="B268" s="11">
        <v>0</v>
      </c>
    </row>
    <row r="269" spans="1:2" s="7" customFormat="1" ht="16.5" customHeight="1">
      <c r="A269" s="10" t="s">
        <v>360</v>
      </c>
      <c r="B269" s="11">
        <v>0</v>
      </c>
    </row>
    <row r="270" spans="1:2" s="7" customFormat="1" ht="16.5" customHeight="1">
      <c r="A270" s="10" t="s">
        <v>1268</v>
      </c>
      <c r="B270" s="11">
        <v>0</v>
      </c>
    </row>
    <row r="271" spans="1:2" s="7" customFormat="1" ht="16.5" customHeight="1">
      <c r="A271" s="10" t="s">
        <v>1522</v>
      </c>
      <c r="B271" s="11">
        <v>0</v>
      </c>
    </row>
    <row r="272" spans="1:2" s="7" customFormat="1" ht="16.5" customHeight="1">
      <c r="A272" s="10" t="s">
        <v>11</v>
      </c>
      <c r="B272" s="11">
        <v>0</v>
      </c>
    </row>
    <row r="273" spans="1:2" s="7" customFormat="1" ht="16.5" customHeight="1">
      <c r="A273" s="10" t="s">
        <v>1446</v>
      </c>
      <c r="B273" s="11">
        <v>0</v>
      </c>
    </row>
    <row r="274" spans="1:2" s="7" customFormat="1" ht="16.5" customHeight="1">
      <c r="A274" s="10" t="s">
        <v>223</v>
      </c>
      <c r="B274" s="11">
        <v>0</v>
      </c>
    </row>
    <row r="275" spans="1:2" s="7" customFormat="1" ht="16.5" customHeight="1">
      <c r="A275" s="10" t="s">
        <v>942</v>
      </c>
      <c r="B275" s="11">
        <v>0</v>
      </c>
    </row>
    <row r="276" spans="1:2" s="7" customFormat="1" ht="16.5" customHeight="1">
      <c r="A276" s="10" t="s">
        <v>1143</v>
      </c>
      <c r="B276" s="11">
        <v>0</v>
      </c>
    </row>
    <row r="277" spans="1:2" s="7" customFormat="1" ht="16.5" customHeight="1">
      <c r="A277" s="10" t="s">
        <v>381</v>
      </c>
      <c r="B277" s="11">
        <v>0</v>
      </c>
    </row>
    <row r="278" spans="1:2" s="7" customFormat="1" ht="16.5" customHeight="1">
      <c r="A278" s="10" t="s">
        <v>515</v>
      </c>
      <c r="B278" s="11">
        <v>0</v>
      </c>
    </row>
    <row r="279" spans="1:2" s="7" customFormat="1" ht="16.5" customHeight="1">
      <c r="A279" s="10" t="s">
        <v>97</v>
      </c>
      <c r="B279" s="11">
        <v>0</v>
      </c>
    </row>
    <row r="280" spans="1:2" s="7" customFormat="1" ht="16.5" customHeight="1">
      <c r="A280" s="10" t="s">
        <v>585</v>
      </c>
      <c r="B280" s="11">
        <v>0</v>
      </c>
    </row>
    <row r="281" spans="1:2" s="7" customFormat="1" ht="16.5" customHeight="1">
      <c r="A281" s="10" t="s">
        <v>1101</v>
      </c>
      <c r="B281" s="11">
        <v>0</v>
      </c>
    </row>
    <row r="282" spans="1:2" s="7" customFormat="1" ht="16.5" customHeight="1">
      <c r="A282" s="10" t="s">
        <v>1293</v>
      </c>
      <c r="B282" s="11">
        <v>0</v>
      </c>
    </row>
    <row r="283" spans="1:2" s="7" customFormat="1" ht="16.5" customHeight="1">
      <c r="A283" s="10" t="s">
        <v>1033</v>
      </c>
      <c r="B283" s="11">
        <v>0</v>
      </c>
    </row>
    <row r="284" spans="1:2" s="7" customFormat="1" ht="16.5" customHeight="1">
      <c r="A284" s="10" t="s">
        <v>88</v>
      </c>
      <c r="B284" s="11">
        <v>0</v>
      </c>
    </row>
    <row r="285" spans="1:2" s="7" customFormat="1" ht="16.5" customHeight="1">
      <c r="A285" s="10" t="s">
        <v>971</v>
      </c>
      <c r="B285" s="11">
        <v>0</v>
      </c>
    </row>
    <row r="286" spans="1:2" s="7" customFormat="1" ht="16.5" customHeight="1">
      <c r="A286" s="10" t="s">
        <v>1329</v>
      </c>
      <c r="B286" s="11">
        <v>0</v>
      </c>
    </row>
    <row r="287" spans="1:2" s="7" customFormat="1" ht="16.5" customHeight="1">
      <c r="A287" s="10" t="s">
        <v>1428</v>
      </c>
      <c r="B287" s="11">
        <v>0</v>
      </c>
    </row>
    <row r="288" spans="1:2" s="7" customFormat="1" ht="16.5" customHeight="1">
      <c r="A288" s="10" t="s">
        <v>40</v>
      </c>
      <c r="B288" s="11">
        <v>0</v>
      </c>
    </row>
    <row r="289" spans="1:2" s="7" customFormat="1" ht="16.5" customHeight="1">
      <c r="A289" s="10" t="s">
        <v>1427</v>
      </c>
      <c r="B289" s="11">
        <v>0</v>
      </c>
    </row>
    <row r="290" spans="1:2" s="7" customFormat="1" ht="16.5" customHeight="1">
      <c r="A290" s="10" t="s">
        <v>934</v>
      </c>
      <c r="B290" s="11">
        <v>0</v>
      </c>
    </row>
    <row r="291" spans="1:2" s="7" customFormat="1" ht="16.5" customHeight="1">
      <c r="A291" s="10" t="s">
        <v>1577</v>
      </c>
      <c r="B291" s="11">
        <v>0</v>
      </c>
    </row>
    <row r="292" spans="1:2" s="7" customFormat="1" ht="16.5" customHeight="1">
      <c r="A292" s="10" t="s">
        <v>1100</v>
      </c>
      <c r="B292" s="11">
        <v>0</v>
      </c>
    </row>
    <row r="293" spans="1:2" s="7" customFormat="1" ht="16.5" customHeight="1">
      <c r="A293" s="10" t="s">
        <v>93</v>
      </c>
      <c r="B293" s="11">
        <v>0</v>
      </c>
    </row>
    <row r="294" spans="1:2" s="7" customFormat="1" ht="16.5" customHeight="1">
      <c r="A294" s="10" t="s">
        <v>1062</v>
      </c>
      <c r="B294" s="11">
        <v>0</v>
      </c>
    </row>
    <row r="295" spans="1:2" s="7" customFormat="1" ht="16.5" customHeight="1">
      <c r="A295" s="10" t="s">
        <v>614</v>
      </c>
      <c r="B295" s="11">
        <v>242</v>
      </c>
    </row>
    <row r="296" spans="1:2" s="7" customFormat="1" ht="16.5" customHeight="1">
      <c r="A296" s="10" t="s">
        <v>1559</v>
      </c>
      <c r="B296" s="11">
        <v>0</v>
      </c>
    </row>
    <row r="297" spans="1:2" s="7" customFormat="1" ht="16.5" customHeight="1">
      <c r="A297" s="10" t="s">
        <v>1392</v>
      </c>
      <c r="B297" s="11">
        <v>0</v>
      </c>
    </row>
    <row r="298" spans="1:2" s="7" customFormat="1" ht="16.5" customHeight="1">
      <c r="A298" s="10" t="s">
        <v>250</v>
      </c>
      <c r="B298" s="11">
        <v>0</v>
      </c>
    </row>
    <row r="299" spans="1:2" s="7" customFormat="1" ht="16.5" customHeight="1">
      <c r="A299" s="10" t="s">
        <v>977</v>
      </c>
      <c r="B299" s="11">
        <v>0</v>
      </c>
    </row>
    <row r="300" spans="1:2" s="7" customFormat="1" ht="16.5" customHeight="1">
      <c r="A300" s="10" t="s">
        <v>1129</v>
      </c>
      <c r="B300" s="11">
        <v>0</v>
      </c>
    </row>
    <row r="301" spans="1:2" s="7" customFormat="1" ht="16.5" customHeight="1">
      <c r="A301" s="10" t="s">
        <v>819</v>
      </c>
      <c r="B301" s="11">
        <v>0</v>
      </c>
    </row>
    <row r="302" spans="1:2" s="7" customFormat="1" ht="16.5" customHeight="1">
      <c r="A302" s="10" t="s">
        <v>511</v>
      </c>
      <c r="B302" s="11">
        <v>242</v>
      </c>
    </row>
    <row r="303" spans="1:2" s="7" customFormat="1" ht="16.5" customHeight="1">
      <c r="A303" s="10" t="s">
        <v>1517</v>
      </c>
      <c r="B303" s="11">
        <v>4</v>
      </c>
    </row>
    <row r="304" spans="1:2" s="7" customFormat="1" ht="16.5" customHeight="1">
      <c r="A304" s="10" t="s">
        <v>579</v>
      </c>
      <c r="B304" s="11">
        <v>0</v>
      </c>
    </row>
    <row r="305" spans="1:2" s="7" customFormat="1" ht="16.5" customHeight="1">
      <c r="A305" s="10" t="s">
        <v>672</v>
      </c>
      <c r="B305" s="11">
        <v>0</v>
      </c>
    </row>
    <row r="306" spans="1:2" s="7" customFormat="1" ht="16.5" customHeight="1">
      <c r="A306" s="10" t="s">
        <v>1496</v>
      </c>
      <c r="B306" s="11">
        <v>0</v>
      </c>
    </row>
    <row r="307" spans="1:2" s="7" customFormat="1" ht="16.5" customHeight="1">
      <c r="A307" s="10" t="s">
        <v>81</v>
      </c>
      <c r="B307" s="11">
        <v>0</v>
      </c>
    </row>
    <row r="308" spans="1:2" s="7" customFormat="1" ht="16.5" customHeight="1">
      <c r="A308" s="10" t="s">
        <v>1388</v>
      </c>
      <c r="B308" s="11">
        <v>0</v>
      </c>
    </row>
    <row r="309" spans="1:2" s="7" customFormat="1" ht="16.5" customHeight="1">
      <c r="A309" s="10" t="s">
        <v>634</v>
      </c>
      <c r="B309" s="11">
        <v>238</v>
      </c>
    </row>
    <row r="310" spans="1:2" s="7" customFormat="1" ht="16.5" customHeight="1">
      <c r="A310" s="10" t="s">
        <v>524</v>
      </c>
      <c r="B310" s="11">
        <v>0</v>
      </c>
    </row>
    <row r="311" spans="1:2" s="7" customFormat="1" ht="16.5" customHeight="1">
      <c r="A311" s="10" t="s">
        <v>1196</v>
      </c>
      <c r="B311" s="11">
        <v>0</v>
      </c>
    </row>
    <row r="312" spans="1:2" s="7" customFormat="1" ht="16.5" customHeight="1">
      <c r="A312" s="10" t="s">
        <v>47</v>
      </c>
      <c r="B312" s="11">
        <v>0</v>
      </c>
    </row>
    <row r="313" spans="1:2" s="7" customFormat="1" ht="16.5" customHeight="1">
      <c r="A313" s="10" t="s">
        <v>1068</v>
      </c>
      <c r="B313" s="11">
        <f>16354-148.73</f>
        <v>16205.27</v>
      </c>
    </row>
    <row r="314" spans="1:2" s="7" customFormat="1" ht="16.5" customHeight="1">
      <c r="A314" s="10" t="s">
        <v>504</v>
      </c>
      <c r="B314" s="11">
        <v>534</v>
      </c>
    </row>
    <row r="315" spans="1:2" s="7" customFormat="1" ht="16.5" customHeight="1">
      <c r="A315" s="10" t="s">
        <v>296</v>
      </c>
      <c r="B315" s="11">
        <v>0</v>
      </c>
    </row>
    <row r="316" spans="1:2" s="7" customFormat="1" ht="16.5" customHeight="1">
      <c r="A316" s="10" t="s">
        <v>1277</v>
      </c>
      <c r="B316" s="11">
        <v>115</v>
      </c>
    </row>
    <row r="317" spans="1:2" s="7" customFormat="1" ht="16.5" customHeight="1">
      <c r="A317" s="10" t="s">
        <v>195</v>
      </c>
      <c r="B317" s="11">
        <v>386</v>
      </c>
    </row>
    <row r="318" spans="1:2" s="7" customFormat="1" ht="16.5" customHeight="1">
      <c r="A318" s="10" t="s">
        <v>644</v>
      </c>
      <c r="B318" s="11">
        <v>33</v>
      </c>
    </row>
    <row r="319" spans="1:2" s="7" customFormat="1" ht="16.5" customHeight="1">
      <c r="A319" s="10" t="s">
        <v>941</v>
      </c>
      <c r="B319" s="11">
        <v>0</v>
      </c>
    </row>
    <row r="320" spans="1:2" s="7" customFormat="1" ht="16.5" customHeight="1">
      <c r="A320" s="10" t="s">
        <v>1260</v>
      </c>
      <c r="B320" s="11">
        <v>0</v>
      </c>
    </row>
    <row r="321" spans="1:2" s="7" customFormat="1" ht="16.5" customHeight="1">
      <c r="A321" s="10" t="s">
        <v>671</v>
      </c>
      <c r="B321" s="11">
        <v>0</v>
      </c>
    </row>
    <row r="322" spans="1:2" s="7" customFormat="1" ht="16.5" customHeight="1">
      <c r="A322" s="10" t="s">
        <v>685</v>
      </c>
      <c r="B322" s="11">
        <v>0</v>
      </c>
    </row>
    <row r="323" spans="1:2" s="7" customFormat="1" ht="16.5" customHeight="1">
      <c r="A323" s="10" t="s">
        <v>145</v>
      </c>
      <c r="B323" s="11">
        <v>0</v>
      </c>
    </row>
    <row r="324" spans="1:2" s="7" customFormat="1" ht="16.5" customHeight="1">
      <c r="A324" s="10" t="s">
        <v>1164</v>
      </c>
      <c r="B324" s="11">
        <v>0</v>
      </c>
    </row>
    <row r="325" spans="1:2" s="7" customFormat="1" ht="16.5" customHeight="1">
      <c r="A325" s="10" t="s">
        <v>1301</v>
      </c>
      <c r="B325" s="11">
        <v>10401</v>
      </c>
    </row>
    <row r="326" spans="1:2" s="7" customFormat="1" ht="16.5" customHeight="1">
      <c r="A326" s="10" t="s">
        <v>1571</v>
      </c>
      <c r="B326" s="11">
        <v>5634</v>
      </c>
    </row>
    <row r="327" spans="1:2" s="7" customFormat="1" ht="16.5" customHeight="1">
      <c r="A327" s="10" t="s">
        <v>548</v>
      </c>
      <c r="B327" s="11">
        <f>2746-6.43</f>
        <v>2739.57</v>
      </c>
    </row>
    <row r="328" spans="1:2" s="7" customFormat="1" ht="16.5" customHeight="1">
      <c r="A328" s="10" t="s">
        <v>59</v>
      </c>
      <c r="B328" s="11">
        <v>0</v>
      </c>
    </row>
    <row r="329" spans="1:2" s="7" customFormat="1" ht="16.5" customHeight="1">
      <c r="A329" s="10" t="s">
        <v>1032</v>
      </c>
      <c r="B329" s="11">
        <v>0</v>
      </c>
    </row>
    <row r="330" spans="1:2" s="7" customFormat="1" ht="16.5" customHeight="1">
      <c r="A330" s="10" t="s">
        <v>372</v>
      </c>
      <c r="B330" s="11">
        <v>0</v>
      </c>
    </row>
    <row r="331" spans="1:2" s="7" customFormat="1" ht="16.5" customHeight="1">
      <c r="A331" s="10" t="s">
        <v>1031</v>
      </c>
      <c r="B331" s="11">
        <v>0</v>
      </c>
    </row>
    <row r="332" spans="1:2" s="7" customFormat="1" ht="16.5" customHeight="1">
      <c r="A332" s="10" t="s">
        <v>1342</v>
      </c>
      <c r="B332" s="11">
        <v>0</v>
      </c>
    </row>
    <row r="333" spans="1:2" s="7" customFormat="1" ht="16.5" customHeight="1">
      <c r="A333" s="10" t="s">
        <v>1349</v>
      </c>
      <c r="B333" s="11">
        <v>0</v>
      </c>
    </row>
    <row r="334" spans="1:2" s="7" customFormat="1" ht="16.5" customHeight="1">
      <c r="A334" s="10" t="s">
        <v>910</v>
      </c>
      <c r="B334" s="11">
        <v>0</v>
      </c>
    </row>
    <row r="335" spans="1:2" s="7" customFormat="1" ht="16.5" customHeight="1">
      <c r="A335" s="10" t="s">
        <v>408</v>
      </c>
      <c r="B335" s="11">
        <v>0</v>
      </c>
    </row>
    <row r="336" spans="1:2" s="7" customFormat="1" ht="16.5" customHeight="1">
      <c r="A336" s="10" t="s">
        <v>1076</v>
      </c>
      <c r="B336" s="11">
        <v>10</v>
      </c>
    </row>
    <row r="337" spans="1:2" s="7" customFormat="1" ht="16.5" customHeight="1">
      <c r="A337" s="10" t="s">
        <v>113</v>
      </c>
      <c r="B337" s="11">
        <v>714</v>
      </c>
    </row>
    <row r="338" spans="1:2" s="7" customFormat="1" ht="16.5" customHeight="1">
      <c r="A338" s="10" t="s">
        <v>1082</v>
      </c>
      <c r="B338" s="11">
        <v>0</v>
      </c>
    </row>
    <row r="339" spans="1:2" s="7" customFormat="1" ht="16.5" customHeight="1">
      <c r="A339" s="10" t="s">
        <v>371</v>
      </c>
      <c r="B339" s="11">
        <v>0</v>
      </c>
    </row>
    <row r="340" spans="1:2" s="7" customFormat="1" ht="16.5" customHeight="1">
      <c r="A340" s="10" t="s">
        <v>1142</v>
      </c>
      <c r="B340" s="11">
        <v>0</v>
      </c>
    </row>
    <row r="341" spans="1:2" s="7" customFormat="1" ht="16.5" customHeight="1">
      <c r="A341" s="10" t="s">
        <v>179</v>
      </c>
      <c r="B341" s="11">
        <v>0</v>
      </c>
    </row>
    <row r="342" spans="1:2" s="7" customFormat="1" ht="16.5" customHeight="1">
      <c r="A342" s="10" t="s">
        <v>847</v>
      </c>
      <c r="B342" s="11">
        <v>1111</v>
      </c>
    </row>
    <row r="343" spans="1:2" s="7" customFormat="1" ht="16.5" customHeight="1">
      <c r="A343" s="10" t="s">
        <v>1259</v>
      </c>
      <c r="B343" s="11">
        <v>0</v>
      </c>
    </row>
    <row r="344" spans="1:2" s="7" customFormat="1" ht="16.5" customHeight="1">
      <c r="A344" s="10" t="s">
        <v>516</v>
      </c>
      <c r="B344" s="11">
        <v>0</v>
      </c>
    </row>
    <row r="345" spans="1:2" s="7" customFormat="1" ht="16.5" customHeight="1">
      <c r="A345" s="10" t="s">
        <v>54</v>
      </c>
      <c r="B345" s="11">
        <v>0</v>
      </c>
    </row>
    <row r="346" spans="1:2" s="7" customFormat="1" ht="16.5" customHeight="1">
      <c r="A346" s="10" t="s">
        <v>1582</v>
      </c>
      <c r="B346" s="11">
        <f>186-142.3</f>
        <v>43.69999999999999</v>
      </c>
    </row>
    <row r="347" spans="1:2" s="7" customFormat="1" ht="16.5" customHeight="1">
      <c r="A347" s="10" t="s">
        <v>1435</v>
      </c>
      <c r="B347" s="11">
        <v>0</v>
      </c>
    </row>
    <row r="348" spans="1:2" s="7" customFormat="1" ht="16.5" customHeight="1">
      <c r="A348" s="10" t="s">
        <v>1571</v>
      </c>
      <c r="B348" s="11">
        <v>0</v>
      </c>
    </row>
    <row r="349" spans="1:2" s="7" customFormat="1" ht="16.5" customHeight="1">
      <c r="A349" s="10" t="s">
        <v>548</v>
      </c>
      <c r="B349" s="11">
        <v>0</v>
      </c>
    </row>
    <row r="350" spans="1:2" s="7" customFormat="1" ht="16.5" customHeight="1">
      <c r="A350" s="10" t="s">
        <v>59</v>
      </c>
      <c r="B350" s="11">
        <v>0</v>
      </c>
    </row>
    <row r="351" spans="1:2" s="7" customFormat="1" ht="16.5" customHeight="1">
      <c r="A351" s="10" t="s">
        <v>1377</v>
      </c>
      <c r="B351" s="11">
        <v>0</v>
      </c>
    </row>
    <row r="352" spans="1:2" s="7" customFormat="1" ht="16.5" customHeight="1">
      <c r="A352" s="10" t="s">
        <v>54</v>
      </c>
      <c r="B352" s="11">
        <v>0</v>
      </c>
    </row>
    <row r="353" spans="1:2" s="7" customFormat="1" ht="16.5" customHeight="1">
      <c r="A353" s="10" t="s">
        <v>1057</v>
      </c>
      <c r="B353" s="11">
        <v>0</v>
      </c>
    </row>
    <row r="354" spans="1:2" s="7" customFormat="1" ht="16.5" customHeight="1">
      <c r="A354" s="10" t="s">
        <v>41</v>
      </c>
      <c r="B354" s="11">
        <v>1344</v>
      </c>
    </row>
    <row r="355" spans="1:2" s="7" customFormat="1" ht="16.5" customHeight="1">
      <c r="A355" s="10" t="s">
        <v>1571</v>
      </c>
      <c r="B355" s="11">
        <v>981</v>
      </c>
    </row>
    <row r="356" spans="1:2" s="7" customFormat="1" ht="16.5" customHeight="1">
      <c r="A356" s="10" t="s">
        <v>548</v>
      </c>
      <c r="B356" s="11">
        <v>305</v>
      </c>
    </row>
    <row r="357" spans="1:2" s="7" customFormat="1" ht="16.5" customHeight="1">
      <c r="A357" s="10" t="s">
        <v>59</v>
      </c>
      <c r="B357" s="11">
        <v>0</v>
      </c>
    </row>
    <row r="358" spans="1:2" s="7" customFormat="1" ht="16.5" customHeight="1">
      <c r="A358" s="10" t="s">
        <v>380</v>
      </c>
      <c r="B358" s="11">
        <v>0</v>
      </c>
    </row>
    <row r="359" spans="1:2" s="7" customFormat="1" ht="16.5" customHeight="1">
      <c r="A359" s="10" t="s">
        <v>1521</v>
      </c>
      <c r="B359" s="11">
        <v>0</v>
      </c>
    </row>
    <row r="360" spans="1:2" s="7" customFormat="1" ht="16.5" customHeight="1">
      <c r="A360" s="10" t="s">
        <v>1276</v>
      </c>
      <c r="B360" s="11">
        <v>0</v>
      </c>
    </row>
    <row r="361" spans="1:2" s="7" customFormat="1" ht="16.5" customHeight="1">
      <c r="A361" s="10" t="s">
        <v>185</v>
      </c>
      <c r="B361" s="11">
        <v>0</v>
      </c>
    </row>
    <row r="362" spans="1:2" s="7" customFormat="1" ht="16.5" customHeight="1">
      <c r="A362" s="10" t="s">
        <v>647</v>
      </c>
      <c r="B362" s="11">
        <v>0</v>
      </c>
    </row>
    <row r="363" spans="1:2" s="7" customFormat="1" ht="16.5" customHeight="1">
      <c r="A363" s="10" t="s">
        <v>1391</v>
      </c>
      <c r="B363" s="11">
        <v>0</v>
      </c>
    </row>
    <row r="364" spans="1:2" s="7" customFormat="1" ht="16.5" customHeight="1">
      <c r="A364" s="10" t="s">
        <v>54</v>
      </c>
      <c r="B364" s="11">
        <v>58</v>
      </c>
    </row>
    <row r="365" spans="1:2" s="7" customFormat="1" ht="16.5" customHeight="1">
      <c r="A365" s="10" t="s">
        <v>1021</v>
      </c>
      <c r="B365" s="11">
        <v>0</v>
      </c>
    </row>
    <row r="366" spans="1:2" s="7" customFormat="1" ht="16.5" customHeight="1">
      <c r="A366" s="10" t="s">
        <v>840</v>
      </c>
      <c r="B366" s="11">
        <v>3503</v>
      </c>
    </row>
    <row r="367" spans="1:2" s="7" customFormat="1" ht="16.5" customHeight="1">
      <c r="A367" s="10" t="s">
        <v>1571</v>
      </c>
      <c r="B367" s="11">
        <v>1739</v>
      </c>
    </row>
    <row r="368" spans="1:2" s="7" customFormat="1" ht="16.5" customHeight="1">
      <c r="A368" s="10" t="s">
        <v>548</v>
      </c>
      <c r="B368" s="11">
        <v>538</v>
      </c>
    </row>
    <row r="369" spans="1:2" s="7" customFormat="1" ht="16.5" customHeight="1">
      <c r="A369" s="10" t="s">
        <v>59</v>
      </c>
      <c r="B369" s="11">
        <v>0</v>
      </c>
    </row>
    <row r="370" spans="1:2" s="7" customFormat="1" ht="16.5" customHeight="1">
      <c r="A370" s="10" t="s">
        <v>578</v>
      </c>
      <c r="B370" s="11">
        <v>107</v>
      </c>
    </row>
    <row r="371" spans="1:2" s="7" customFormat="1" ht="16.5" customHeight="1">
      <c r="A371" s="10" t="s">
        <v>1490</v>
      </c>
      <c r="B371" s="11">
        <v>0</v>
      </c>
    </row>
    <row r="372" spans="1:2" s="7" customFormat="1" ht="16.5" customHeight="1">
      <c r="A372" s="10" t="s">
        <v>684</v>
      </c>
      <c r="B372" s="11">
        <v>1104</v>
      </c>
    </row>
    <row r="373" spans="1:2" s="7" customFormat="1" ht="16.5" customHeight="1">
      <c r="A373" s="10" t="s">
        <v>54</v>
      </c>
      <c r="B373" s="11">
        <v>0</v>
      </c>
    </row>
    <row r="374" spans="1:2" s="7" customFormat="1" ht="16.5" customHeight="1">
      <c r="A374" s="10" t="s">
        <v>1075</v>
      </c>
      <c r="B374" s="11">
        <v>15</v>
      </c>
    </row>
    <row r="375" spans="1:2" s="7" customFormat="1" ht="16.5" customHeight="1">
      <c r="A375" s="10" t="s">
        <v>173</v>
      </c>
      <c r="B375" s="11">
        <v>572</v>
      </c>
    </row>
    <row r="376" spans="1:2" s="7" customFormat="1" ht="16.5" customHeight="1">
      <c r="A376" s="10" t="s">
        <v>1571</v>
      </c>
      <c r="B376" s="11">
        <v>363</v>
      </c>
    </row>
    <row r="377" spans="1:2" s="7" customFormat="1" ht="16.5" customHeight="1">
      <c r="A377" s="10" t="s">
        <v>548</v>
      </c>
      <c r="B377" s="11">
        <v>74</v>
      </c>
    </row>
    <row r="378" spans="1:2" s="7" customFormat="1" ht="16.5" customHeight="1">
      <c r="A378" s="10" t="s">
        <v>59</v>
      </c>
      <c r="B378" s="11">
        <v>0</v>
      </c>
    </row>
    <row r="379" spans="1:2" s="7" customFormat="1" ht="16.5" customHeight="1">
      <c r="A379" s="10" t="s">
        <v>27</v>
      </c>
      <c r="B379" s="11">
        <v>0</v>
      </c>
    </row>
    <row r="380" spans="1:2" s="7" customFormat="1" ht="16.5" customHeight="1">
      <c r="A380" s="10" t="s">
        <v>1558</v>
      </c>
      <c r="B380" s="11">
        <v>9</v>
      </c>
    </row>
    <row r="381" spans="1:2" s="7" customFormat="1" ht="16.5" customHeight="1">
      <c r="A381" s="10" t="s">
        <v>752</v>
      </c>
      <c r="B381" s="11">
        <v>37</v>
      </c>
    </row>
    <row r="382" spans="1:2" s="7" customFormat="1" ht="16.5" customHeight="1">
      <c r="A382" s="10" t="s">
        <v>236</v>
      </c>
      <c r="B382" s="11">
        <v>10</v>
      </c>
    </row>
    <row r="383" spans="1:2" s="7" customFormat="1" ht="16.5" customHeight="1">
      <c r="A383" s="10" t="s">
        <v>1387</v>
      </c>
      <c r="B383" s="11">
        <v>0</v>
      </c>
    </row>
    <row r="384" spans="1:2" s="7" customFormat="1" ht="16.5" customHeight="1">
      <c r="A384" s="10" t="s">
        <v>1248</v>
      </c>
      <c r="B384" s="11">
        <v>0</v>
      </c>
    </row>
    <row r="385" spans="1:2" s="7" customFormat="1" ht="16.5" customHeight="1">
      <c r="A385" s="10" t="s">
        <v>54</v>
      </c>
      <c r="B385" s="11">
        <v>72</v>
      </c>
    </row>
    <row r="386" spans="1:2" s="7" customFormat="1" ht="16.5" customHeight="1">
      <c r="A386" s="10" t="s">
        <v>788</v>
      </c>
      <c r="B386" s="11">
        <v>7</v>
      </c>
    </row>
    <row r="387" spans="1:2" s="7" customFormat="1" ht="16.5" customHeight="1">
      <c r="A387" s="10" t="s">
        <v>495</v>
      </c>
      <c r="B387" s="11">
        <v>0</v>
      </c>
    </row>
    <row r="388" spans="1:2" s="7" customFormat="1" ht="16.5" customHeight="1">
      <c r="A388" s="10" t="s">
        <v>1571</v>
      </c>
      <c r="B388" s="11">
        <v>0</v>
      </c>
    </row>
    <row r="389" spans="1:2" s="7" customFormat="1" ht="16.5" customHeight="1">
      <c r="A389" s="10" t="s">
        <v>548</v>
      </c>
      <c r="B389" s="11">
        <v>0</v>
      </c>
    </row>
    <row r="390" spans="1:2" s="7" customFormat="1" ht="16.5" customHeight="1">
      <c r="A390" s="10" t="s">
        <v>59</v>
      </c>
      <c r="B390" s="11">
        <v>0</v>
      </c>
    </row>
    <row r="391" spans="1:2" s="7" customFormat="1" ht="16.5" customHeight="1">
      <c r="A391" s="10" t="s">
        <v>643</v>
      </c>
      <c r="B391" s="11">
        <v>0</v>
      </c>
    </row>
    <row r="392" spans="1:2" s="7" customFormat="1" ht="16.5" customHeight="1">
      <c r="A392" s="10" t="s">
        <v>17</v>
      </c>
      <c r="B392" s="11">
        <v>0</v>
      </c>
    </row>
    <row r="393" spans="1:2" s="7" customFormat="1" ht="16.5" customHeight="1">
      <c r="A393" s="10" t="s">
        <v>104</v>
      </c>
      <c r="B393" s="11">
        <v>0</v>
      </c>
    </row>
    <row r="394" spans="1:2" s="7" customFormat="1" ht="16.5" customHeight="1">
      <c r="A394" s="10" t="s">
        <v>54</v>
      </c>
      <c r="B394" s="11">
        <v>0</v>
      </c>
    </row>
    <row r="395" spans="1:2" s="7" customFormat="1" ht="16.5" customHeight="1">
      <c r="A395" s="10" t="s">
        <v>735</v>
      </c>
      <c r="B395" s="11">
        <v>0</v>
      </c>
    </row>
    <row r="396" spans="1:2" s="7" customFormat="1" ht="16.5" customHeight="1">
      <c r="A396" s="10" t="s">
        <v>695</v>
      </c>
      <c r="B396" s="11">
        <v>0</v>
      </c>
    </row>
    <row r="397" spans="1:2" s="7" customFormat="1" ht="16.5" customHeight="1">
      <c r="A397" s="10" t="s">
        <v>1571</v>
      </c>
      <c r="B397" s="11">
        <v>0</v>
      </c>
    </row>
    <row r="398" spans="1:2" s="7" customFormat="1" ht="16.5" customHeight="1">
      <c r="A398" s="10" t="s">
        <v>548</v>
      </c>
      <c r="B398" s="11">
        <v>0</v>
      </c>
    </row>
    <row r="399" spans="1:2" s="7" customFormat="1" ht="16.5" customHeight="1">
      <c r="A399" s="10" t="s">
        <v>59</v>
      </c>
      <c r="B399" s="11">
        <v>0</v>
      </c>
    </row>
    <row r="400" spans="1:2" s="7" customFormat="1" ht="16.5" customHeight="1">
      <c r="A400" s="10" t="s">
        <v>1049</v>
      </c>
      <c r="B400" s="11">
        <v>0</v>
      </c>
    </row>
    <row r="401" spans="1:2" s="7" customFormat="1" ht="16.5" customHeight="1">
      <c r="A401" s="10" t="s">
        <v>455</v>
      </c>
      <c r="B401" s="11">
        <v>0</v>
      </c>
    </row>
    <row r="402" spans="1:2" s="7" customFormat="1" ht="16.5" customHeight="1">
      <c r="A402" s="10" t="s">
        <v>818</v>
      </c>
      <c r="B402" s="11">
        <v>0</v>
      </c>
    </row>
    <row r="403" spans="1:2" s="7" customFormat="1" ht="16.5" customHeight="1">
      <c r="A403" s="10" t="s">
        <v>54</v>
      </c>
      <c r="B403" s="11">
        <v>0</v>
      </c>
    </row>
    <row r="404" spans="1:2" s="7" customFormat="1" ht="16.5" customHeight="1">
      <c r="A404" s="10" t="s">
        <v>379</v>
      </c>
      <c r="B404" s="11">
        <v>0</v>
      </c>
    </row>
    <row r="405" spans="1:2" s="7" customFormat="1" ht="16.5" customHeight="1">
      <c r="A405" s="10" t="s">
        <v>1059</v>
      </c>
      <c r="B405" s="11">
        <v>0</v>
      </c>
    </row>
    <row r="406" spans="1:2" s="7" customFormat="1" ht="16.5" customHeight="1">
      <c r="A406" s="10" t="s">
        <v>1571</v>
      </c>
      <c r="B406" s="11">
        <v>0</v>
      </c>
    </row>
    <row r="407" spans="1:2" s="7" customFormat="1" ht="16.5" customHeight="1">
      <c r="A407" s="10" t="s">
        <v>548</v>
      </c>
      <c r="B407" s="11">
        <v>0</v>
      </c>
    </row>
    <row r="408" spans="1:2" s="7" customFormat="1" ht="16.5" customHeight="1">
      <c r="A408" s="10" t="s">
        <v>59</v>
      </c>
      <c r="B408" s="11">
        <v>0</v>
      </c>
    </row>
    <row r="409" spans="1:2" s="7" customFormat="1" ht="16.5" customHeight="1">
      <c r="A409" s="10" t="s">
        <v>112</v>
      </c>
      <c r="B409" s="11">
        <v>0</v>
      </c>
    </row>
    <row r="410" spans="1:2" s="7" customFormat="1" ht="16.5" customHeight="1">
      <c r="A410" s="10" t="s">
        <v>928</v>
      </c>
      <c r="B410" s="11">
        <v>0</v>
      </c>
    </row>
    <row r="411" spans="1:2" s="7" customFormat="1" ht="16.5" customHeight="1">
      <c r="A411" s="10" t="s">
        <v>54</v>
      </c>
      <c r="B411" s="11">
        <v>0</v>
      </c>
    </row>
    <row r="412" spans="1:2" s="7" customFormat="1" ht="16.5" customHeight="1">
      <c r="A412" s="10" t="s">
        <v>1421</v>
      </c>
      <c r="B412" s="11">
        <v>0</v>
      </c>
    </row>
    <row r="413" spans="1:2" s="7" customFormat="1" ht="16.5" customHeight="1">
      <c r="A413" s="10" t="s">
        <v>1109</v>
      </c>
      <c r="B413" s="11">
        <v>0</v>
      </c>
    </row>
    <row r="414" spans="1:2" s="7" customFormat="1" ht="16.5" customHeight="1">
      <c r="A414" s="10" t="s">
        <v>1571</v>
      </c>
      <c r="B414" s="11">
        <v>0</v>
      </c>
    </row>
    <row r="415" spans="1:2" s="7" customFormat="1" ht="16.5" customHeight="1">
      <c r="A415" s="10" t="s">
        <v>548</v>
      </c>
      <c r="B415" s="11">
        <v>0</v>
      </c>
    </row>
    <row r="416" spans="1:2" s="7" customFormat="1" ht="16.5" customHeight="1">
      <c r="A416" s="10" t="s">
        <v>1548</v>
      </c>
      <c r="B416" s="11">
        <v>0</v>
      </c>
    </row>
    <row r="417" spans="1:2" s="7" customFormat="1" ht="16.5" customHeight="1">
      <c r="A417" s="10" t="s">
        <v>1056</v>
      </c>
      <c r="B417" s="11">
        <v>0</v>
      </c>
    </row>
    <row r="418" spans="1:2" s="7" customFormat="1" ht="16.5" customHeight="1">
      <c r="A418" s="10" t="s">
        <v>523</v>
      </c>
      <c r="B418" s="11">
        <v>0</v>
      </c>
    </row>
    <row r="419" spans="1:2" s="7" customFormat="1" ht="16.5" customHeight="1">
      <c r="A419" s="10" t="s">
        <v>179</v>
      </c>
      <c r="B419" s="11">
        <v>0</v>
      </c>
    </row>
    <row r="420" spans="1:2" s="7" customFormat="1" ht="16.5" customHeight="1">
      <c r="A420" s="10" t="s">
        <v>287</v>
      </c>
      <c r="B420" s="11">
        <v>0</v>
      </c>
    </row>
    <row r="421" spans="1:2" s="7" customFormat="1" ht="16.5" customHeight="1">
      <c r="A421" s="10" t="s">
        <v>1275</v>
      </c>
      <c r="B421" s="11">
        <v>0</v>
      </c>
    </row>
    <row r="422" spans="1:2" s="7" customFormat="1" ht="16.5" customHeight="1">
      <c r="A422" s="10" t="s">
        <v>378</v>
      </c>
      <c r="B422" s="11">
        <v>0</v>
      </c>
    </row>
    <row r="423" spans="1:2" s="7" customFormat="1" ht="16.5" customHeight="1">
      <c r="A423" s="10" t="s">
        <v>1299</v>
      </c>
      <c r="B423" s="11">
        <v>0</v>
      </c>
    </row>
    <row r="424" spans="1:2" s="7" customFormat="1" ht="16.5" customHeight="1">
      <c r="A424" s="10" t="s">
        <v>1580</v>
      </c>
      <c r="B424" s="11">
        <v>87615</v>
      </c>
    </row>
    <row r="425" spans="1:2" s="7" customFormat="1" ht="16.5" customHeight="1">
      <c r="A425" s="10" t="s">
        <v>770</v>
      </c>
      <c r="B425" s="11">
        <v>1488</v>
      </c>
    </row>
    <row r="426" spans="1:2" s="7" customFormat="1" ht="16.5" customHeight="1">
      <c r="A426" s="10" t="s">
        <v>1571</v>
      </c>
      <c r="B426" s="11">
        <v>1488</v>
      </c>
    </row>
    <row r="427" spans="1:2" s="7" customFormat="1" ht="16.5" customHeight="1">
      <c r="A427" s="10" t="s">
        <v>548</v>
      </c>
      <c r="B427" s="11">
        <v>0</v>
      </c>
    </row>
    <row r="428" spans="1:2" s="7" customFormat="1" ht="16.5" customHeight="1">
      <c r="A428" s="10" t="s">
        <v>59</v>
      </c>
      <c r="B428" s="11">
        <v>0</v>
      </c>
    </row>
    <row r="429" spans="1:2" s="7" customFormat="1" ht="16.5" customHeight="1">
      <c r="A429" s="10" t="s">
        <v>613</v>
      </c>
      <c r="B429" s="11">
        <v>0</v>
      </c>
    </row>
    <row r="430" spans="1:2" s="7" customFormat="1" ht="16.5" customHeight="1">
      <c r="A430" s="10" t="s">
        <v>936</v>
      </c>
      <c r="B430" s="11">
        <v>72177</v>
      </c>
    </row>
    <row r="431" spans="1:2" s="7" customFormat="1" ht="16.5" customHeight="1">
      <c r="A431" s="10" t="s">
        <v>627</v>
      </c>
      <c r="B431" s="11">
        <v>588</v>
      </c>
    </row>
    <row r="432" spans="1:2" s="7" customFormat="1" ht="16.5" customHeight="1">
      <c r="A432" s="10" t="s">
        <v>1594</v>
      </c>
      <c r="B432" s="11">
        <v>23700</v>
      </c>
    </row>
    <row r="433" spans="1:2" s="7" customFormat="1" ht="16.5" customHeight="1">
      <c r="A433" s="10" t="s">
        <v>1471</v>
      </c>
      <c r="B433" s="11">
        <v>32025</v>
      </c>
    </row>
    <row r="434" spans="1:2" s="7" customFormat="1" ht="16.5" customHeight="1">
      <c r="A434" s="10" t="s">
        <v>725</v>
      </c>
      <c r="B434" s="11">
        <v>10432</v>
      </c>
    </row>
    <row r="435" spans="1:2" s="7" customFormat="1" ht="16.5" customHeight="1">
      <c r="A435" s="10" t="s">
        <v>856</v>
      </c>
      <c r="B435" s="11">
        <v>0</v>
      </c>
    </row>
    <row r="436" spans="1:2" s="7" customFormat="1" ht="16.5" customHeight="1">
      <c r="A436" s="10" t="s">
        <v>683</v>
      </c>
      <c r="B436" s="11">
        <v>0</v>
      </c>
    </row>
    <row r="437" spans="1:2" s="7" customFormat="1" ht="16.5" customHeight="1">
      <c r="A437" s="10" t="s">
        <v>166</v>
      </c>
      <c r="B437" s="11">
        <v>0</v>
      </c>
    </row>
    <row r="438" spans="1:2" s="7" customFormat="1" ht="16.5" customHeight="1">
      <c r="A438" s="10" t="s">
        <v>510</v>
      </c>
      <c r="B438" s="11">
        <v>5432</v>
      </c>
    </row>
    <row r="439" spans="1:2" s="7" customFormat="1" ht="16.5" customHeight="1">
      <c r="A439" s="10" t="s">
        <v>77</v>
      </c>
      <c r="B439" s="11">
        <v>5357</v>
      </c>
    </row>
    <row r="440" spans="1:2" s="7" customFormat="1" ht="16.5" customHeight="1">
      <c r="A440" s="10" t="s">
        <v>927</v>
      </c>
      <c r="B440" s="11">
        <v>0</v>
      </c>
    </row>
    <row r="441" spans="1:2" s="7" customFormat="1" ht="16.5" customHeight="1">
      <c r="A441" s="10" t="s">
        <v>1514</v>
      </c>
      <c r="B441" s="11">
        <v>5357</v>
      </c>
    </row>
    <row r="442" spans="1:2" s="7" customFormat="1" ht="16.5" customHeight="1">
      <c r="A442" s="10" t="s">
        <v>306</v>
      </c>
      <c r="B442" s="11">
        <v>0</v>
      </c>
    </row>
    <row r="443" spans="1:2" s="7" customFormat="1" ht="16.5" customHeight="1">
      <c r="A443" s="10" t="s">
        <v>670</v>
      </c>
      <c r="B443" s="11">
        <v>0</v>
      </c>
    </row>
    <row r="444" spans="1:2" s="7" customFormat="1" ht="16.5" customHeight="1">
      <c r="A444" s="10" t="s">
        <v>817</v>
      </c>
      <c r="B444" s="11">
        <v>0</v>
      </c>
    </row>
    <row r="445" spans="1:2" s="7" customFormat="1" ht="16.5" customHeight="1">
      <c r="A445" s="10" t="s">
        <v>1030</v>
      </c>
      <c r="B445" s="11">
        <v>0</v>
      </c>
    </row>
    <row r="446" spans="1:2" s="7" customFormat="1" ht="16.5" customHeight="1">
      <c r="A446" s="10" t="s">
        <v>1027</v>
      </c>
      <c r="B446" s="11">
        <v>0</v>
      </c>
    </row>
    <row r="447" spans="1:2" s="7" customFormat="1" ht="16.5" customHeight="1">
      <c r="A447" s="10" t="s">
        <v>1189</v>
      </c>
      <c r="B447" s="11">
        <v>0</v>
      </c>
    </row>
    <row r="448" spans="1:2" s="7" customFormat="1" ht="16.5" customHeight="1">
      <c r="A448" s="10" t="s">
        <v>884</v>
      </c>
      <c r="B448" s="11">
        <v>0</v>
      </c>
    </row>
    <row r="449" spans="1:2" s="7" customFormat="1" ht="16.5" customHeight="1">
      <c r="A449" s="10" t="s">
        <v>201</v>
      </c>
      <c r="B449" s="11">
        <v>0</v>
      </c>
    </row>
    <row r="450" spans="1:2" s="7" customFormat="1" ht="16.5" customHeight="1">
      <c r="A450" s="10" t="s">
        <v>751</v>
      </c>
      <c r="B450" s="11">
        <v>0</v>
      </c>
    </row>
    <row r="451" spans="1:2" s="7" customFormat="1" ht="16.5" customHeight="1">
      <c r="A451" s="10" t="s">
        <v>222</v>
      </c>
      <c r="B451" s="11">
        <v>0</v>
      </c>
    </row>
    <row r="452" spans="1:2" s="7" customFormat="1" ht="16.5" customHeight="1">
      <c r="A452" s="10" t="s">
        <v>526</v>
      </c>
      <c r="B452" s="11">
        <v>0</v>
      </c>
    </row>
    <row r="453" spans="1:2" s="7" customFormat="1" ht="16.5" customHeight="1">
      <c r="A453" s="10" t="s">
        <v>1547</v>
      </c>
      <c r="B453" s="11">
        <v>0</v>
      </c>
    </row>
    <row r="454" spans="1:2" s="7" customFormat="1" ht="16.5" customHeight="1">
      <c r="A454" s="10" t="s">
        <v>1247</v>
      </c>
      <c r="B454" s="11">
        <v>0</v>
      </c>
    </row>
    <row r="455" spans="1:2" s="7" customFormat="1" ht="16.5" customHeight="1">
      <c r="A455" s="10" t="s">
        <v>43</v>
      </c>
      <c r="B455" s="11">
        <v>0</v>
      </c>
    </row>
    <row r="456" spans="1:2" s="7" customFormat="1" ht="16.5" customHeight="1">
      <c r="A456" s="10" t="s">
        <v>549</v>
      </c>
      <c r="B456" s="11">
        <v>0</v>
      </c>
    </row>
    <row r="457" spans="1:2" s="7" customFormat="1" ht="16.5" customHeight="1">
      <c r="A457" s="10" t="s">
        <v>893</v>
      </c>
      <c r="B457" s="11">
        <v>0</v>
      </c>
    </row>
    <row r="458" spans="1:2" s="7" customFormat="1" ht="16.5" customHeight="1">
      <c r="A458" s="10" t="s">
        <v>391</v>
      </c>
      <c r="B458" s="11">
        <v>0</v>
      </c>
    </row>
    <row r="459" spans="1:2" s="7" customFormat="1" ht="16.5" customHeight="1">
      <c r="A459" s="10" t="s">
        <v>1163</v>
      </c>
      <c r="B459" s="11">
        <v>0</v>
      </c>
    </row>
    <row r="460" spans="1:2" s="7" customFormat="1" ht="16.5" customHeight="1">
      <c r="A460" s="10" t="s">
        <v>210</v>
      </c>
      <c r="B460" s="11">
        <v>500</v>
      </c>
    </row>
    <row r="461" spans="1:2" s="7" customFormat="1" ht="16.5" customHeight="1">
      <c r="A461" s="10" t="s">
        <v>864</v>
      </c>
      <c r="B461" s="11">
        <v>500</v>
      </c>
    </row>
    <row r="462" spans="1:2" s="7" customFormat="1" ht="16.5" customHeight="1">
      <c r="A462" s="10" t="s">
        <v>1219</v>
      </c>
      <c r="B462" s="11">
        <v>0</v>
      </c>
    </row>
    <row r="463" spans="1:2" s="7" customFormat="1" ht="16.5" customHeight="1">
      <c r="A463" s="10" t="s">
        <v>1566</v>
      </c>
      <c r="B463" s="11">
        <v>0</v>
      </c>
    </row>
    <row r="464" spans="1:2" s="7" customFormat="1" ht="16.5" customHeight="1">
      <c r="A464" s="10" t="s">
        <v>1540</v>
      </c>
      <c r="B464" s="11">
        <v>930</v>
      </c>
    </row>
    <row r="465" spans="1:2" s="7" customFormat="1" ht="16.5" customHeight="1">
      <c r="A465" s="10" t="s">
        <v>1040</v>
      </c>
      <c r="B465" s="11">
        <v>575</v>
      </c>
    </row>
    <row r="466" spans="1:2" s="7" customFormat="1" ht="16.5" customHeight="1">
      <c r="A466" s="10" t="s">
        <v>263</v>
      </c>
      <c r="B466" s="11">
        <v>355</v>
      </c>
    </row>
    <row r="467" spans="1:2" s="7" customFormat="1" ht="16.5" customHeight="1">
      <c r="A467" s="10" t="s">
        <v>1048</v>
      </c>
      <c r="B467" s="11">
        <v>0</v>
      </c>
    </row>
    <row r="468" spans="1:2" s="7" customFormat="1" ht="16.5" customHeight="1">
      <c r="A468" s="10" t="s">
        <v>58</v>
      </c>
      <c r="B468" s="11">
        <v>0</v>
      </c>
    </row>
    <row r="469" spans="1:2" s="7" customFormat="1" ht="16.5" customHeight="1">
      <c r="A469" s="10" t="s">
        <v>915</v>
      </c>
      <c r="B469" s="11">
        <v>0</v>
      </c>
    </row>
    <row r="470" spans="1:2" s="7" customFormat="1" ht="16.5" customHeight="1">
      <c r="A470" s="10" t="s">
        <v>301</v>
      </c>
      <c r="B470" s="11">
        <v>6248</v>
      </c>
    </row>
    <row r="471" spans="1:2" s="7" customFormat="1" ht="16.5" customHeight="1">
      <c r="A471" s="10" t="s">
        <v>1112</v>
      </c>
      <c r="B471" s="11">
        <v>16</v>
      </c>
    </row>
    <row r="472" spans="1:2" s="7" customFormat="1" ht="16.5" customHeight="1">
      <c r="A472" s="10" t="s">
        <v>547</v>
      </c>
      <c r="B472" s="11">
        <v>8</v>
      </c>
    </row>
    <row r="473" spans="1:2" s="7" customFormat="1" ht="16.5" customHeight="1">
      <c r="A473" s="10" t="s">
        <v>87</v>
      </c>
      <c r="B473" s="11">
        <v>670</v>
      </c>
    </row>
    <row r="474" spans="1:2" s="7" customFormat="1" ht="16.5" customHeight="1">
      <c r="A474" s="10" t="s">
        <v>1479</v>
      </c>
      <c r="B474" s="11">
        <v>0</v>
      </c>
    </row>
    <row r="475" spans="1:2" s="7" customFormat="1" ht="16.5" customHeight="1">
      <c r="A475" s="10" t="s">
        <v>1386</v>
      </c>
      <c r="B475" s="11">
        <v>2132</v>
      </c>
    </row>
    <row r="476" spans="1:2" s="7" customFormat="1" ht="16.5" customHeight="1">
      <c r="A476" s="10" t="s">
        <v>221</v>
      </c>
      <c r="B476" s="11">
        <v>3422</v>
      </c>
    </row>
    <row r="477" spans="1:2" s="7" customFormat="1" ht="16.5" customHeight="1">
      <c r="A477" s="10" t="s">
        <v>1466</v>
      </c>
      <c r="B477" s="11">
        <v>915</v>
      </c>
    </row>
    <row r="478" spans="1:2" s="7" customFormat="1" ht="16.5" customHeight="1">
      <c r="A478" s="10" t="s">
        <v>533</v>
      </c>
      <c r="B478" s="11">
        <v>915</v>
      </c>
    </row>
    <row r="479" spans="1:2" s="7" customFormat="1" ht="16.5" customHeight="1">
      <c r="A479" s="10" t="s">
        <v>895</v>
      </c>
      <c r="B479" s="11">
        <v>4394</v>
      </c>
    </row>
    <row r="480" spans="1:2" s="7" customFormat="1" ht="16.5" customHeight="1">
      <c r="A480" s="10" t="s">
        <v>252</v>
      </c>
      <c r="B480" s="11">
        <v>230</v>
      </c>
    </row>
    <row r="481" spans="1:2" s="7" customFormat="1" ht="16.5" customHeight="1">
      <c r="A481" s="10" t="s">
        <v>1571</v>
      </c>
      <c r="B481" s="11">
        <v>229</v>
      </c>
    </row>
    <row r="482" spans="1:2" s="7" customFormat="1" ht="16.5" customHeight="1">
      <c r="A482" s="10" t="s">
        <v>548</v>
      </c>
      <c r="B482" s="11">
        <v>1</v>
      </c>
    </row>
    <row r="483" spans="1:2" s="7" customFormat="1" ht="16.5" customHeight="1">
      <c r="A483" s="10" t="s">
        <v>59</v>
      </c>
      <c r="B483" s="11">
        <v>0</v>
      </c>
    </row>
    <row r="484" spans="1:2" s="7" customFormat="1" ht="16.5" customHeight="1">
      <c r="A484" s="10" t="s">
        <v>773</v>
      </c>
      <c r="B484" s="11">
        <v>0</v>
      </c>
    </row>
    <row r="485" spans="1:2" s="7" customFormat="1" ht="16.5" customHeight="1">
      <c r="A485" s="10" t="s">
        <v>180</v>
      </c>
      <c r="B485" s="11">
        <v>0</v>
      </c>
    </row>
    <row r="486" spans="1:2" s="7" customFormat="1" ht="16.5" customHeight="1">
      <c r="A486" s="10" t="s">
        <v>433</v>
      </c>
      <c r="B486" s="11">
        <v>0</v>
      </c>
    </row>
    <row r="487" spans="1:2" s="7" customFormat="1" ht="16.5" customHeight="1">
      <c r="A487" s="10" t="s">
        <v>1601</v>
      </c>
      <c r="B487" s="11">
        <v>0</v>
      </c>
    </row>
    <row r="488" spans="1:2" s="7" customFormat="1" ht="16.5" customHeight="1">
      <c r="A488" s="10" t="s">
        <v>350</v>
      </c>
      <c r="B488" s="11">
        <v>0</v>
      </c>
    </row>
    <row r="489" spans="1:2" s="7" customFormat="1" ht="16.5" customHeight="1">
      <c r="A489" s="10" t="s">
        <v>471</v>
      </c>
      <c r="B489" s="11">
        <v>0</v>
      </c>
    </row>
    <row r="490" spans="1:2" s="7" customFormat="1" ht="16.5" customHeight="1">
      <c r="A490" s="10" t="s">
        <v>787</v>
      </c>
      <c r="B490" s="11">
        <v>0</v>
      </c>
    </row>
    <row r="491" spans="1:2" s="7" customFormat="1" ht="16.5" customHeight="1">
      <c r="A491" s="10" t="s">
        <v>1284</v>
      </c>
      <c r="B491" s="11">
        <v>0</v>
      </c>
    </row>
    <row r="492" spans="1:2" s="7" customFormat="1" ht="16.5" customHeight="1">
      <c r="A492" s="10" t="s">
        <v>805</v>
      </c>
      <c r="B492" s="11">
        <v>0</v>
      </c>
    </row>
    <row r="493" spans="1:2" s="7" customFormat="1" ht="16.5" customHeight="1">
      <c r="A493" s="10" t="s">
        <v>377</v>
      </c>
      <c r="B493" s="11">
        <v>0</v>
      </c>
    </row>
    <row r="494" spans="1:2" s="7" customFormat="1" ht="16.5" customHeight="1">
      <c r="A494" s="10" t="s">
        <v>326</v>
      </c>
      <c r="B494" s="11">
        <v>0</v>
      </c>
    </row>
    <row r="495" spans="1:2" s="7" customFormat="1" ht="16.5" customHeight="1">
      <c r="A495" s="10" t="s">
        <v>433</v>
      </c>
      <c r="B495" s="11">
        <v>0</v>
      </c>
    </row>
    <row r="496" spans="1:2" s="7" customFormat="1" ht="16.5" customHeight="1">
      <c r="A496" s="10" t="s">
        <v>165</v>
      </c>
      <c r="B496" s="11">
        <v>0</v>
      </c>
    </row>
    <row r="497" spans="1:2" s="7" customFormat="1" ht="16.5" customHeight="1">
      <c r="A497" s="10" t="s">
        <v>502</v>
      </c>
      <c r="B497" s="11">
        <v>0</v>
      </c>
    </row>
    <row r="498" spans="1:2" s="7" customFormat="1" ht="16.5" customHeight="1">
      <c r="A498" s="10" t="s">
        <v>914</v>
      </c>
      <c r="B498" s="11">
        <v>0</v>
      </c>
    </row>
    <row r="499" spans="1:2" s="7" customFormat="1" ht="16.5" customHeight="1">
      <c r="A499" s="10" t="s">
        <v>1150</v>
      </c>
      <c r="B499" s="11">
        <v>0</v>
      </c>
    </row>
    <row r="500" spans="1:2" s="7" customFormat="1" ht="16.5" customHeight="1">
      <c r="A500" s="10" t="s">
        <v>720</v>
      </c>
      <c r="B500" s="11">
        <v>2910</v>
      </c>
    </row>
    <row r="501" spans="1:2" s="7" customFormat="1" ht="16.5" customHeight="1">
      <c r="A501" s="10" t="s">
        <v>433</v>
      </c>
      <c r="B501" s="11">
        <v>0</v>
      </c>
    </row>
    <row r="502" spans="1:2" s="7" customFormat="1" ht="16.5" customHeight="1">
      <c r="A502" s="10" t="s">
        <v>566</v>
      </c>
      <c r="B502" s="11">
        <v>2910</v>
      </c>
    </row>
    <row r="503" spans="1:2" s="7" customFormat="1" ht="16.5" customHeight="1">
      <c r="A503" s="10" t="s">
        <v>572</v>
      </c>
      <c r="B503" s="11">
        <v>0</v>
      </c>
    </row>
    <row r="504" spans="1:2" s="7" customFormat="1" ht="16.5" customHeight="1">
      <c r="A504" s="10" t="s">
        <v>1432</v>
      </c>
      <c r="B504" s="11">
        <v>0</v>
      </c>
    </row>
    <row r="505" spans="1:2" s="7" customFormat="1" ht="16.5" customHeight="1">
      <c r="A505" s="10" t="s">
        <v>762</v>
      </c>
      <c r="B505" s="11">
        <v>0</v>
      </c>
    </row>
    <row r="506" spans="1:2" s="7" customFormat="1" ht="16.5" customHeight="1">
      <c r="A506" s="10" t="s">
        <v>1589</v>
      </c>
      <c r="B506" s="11">
        <v>25</v>
      </c>
    </row>
    <row r="507" spans="1:2" s="7" customFormat="1" ht="16.5" customHeight="1">
      <c r="A507" s="10" t="s">
        <v>433</v>
      </c>
      <c r="B507" s="11">
        <v>25</v>
      </c>
    </row>
    <row r="508" spans="1:2" s="7" customFormat="1" ht="16.5" customHeight="1">
      <c r="A508" s="10" t="s">
        <v>53</v>
      </c>
      <c r="B508" s="11">
        <v>0</v>
      </c>
    </row>
    <row r="509" spans="1:2" s="7" customFormat="1" ht="16.5" customHeight="1">
      <c r="A509" s="10" t="s">
        <v>846</v>
      </c>
      <c r="B509" s="11">
        <v>0</v>
      </c>
    </row>
    <row r="510" spans="1:2" s="7" customFormat="1" ht="16.5" customHeight="1">
      <c r="A510" s="10" t="s">
        <v>694</v>
      </c>
      <c r="B510" s="11">
        <v>0</v>
      </c>
    </row>
    <row r="511" spans="1:2" s="7" customFormat="1" ht="16.5" customHeight="1">
      <c r="A511" s="10" t="s">
        <v>1332</v>
      </c>
      <c r="B511" s="11">
        <v>114</v>
      </c>
    </row>
    <row r="512" spans="1:2" s="7" customFormat="1" ht="16.5" customHeight="1">
      <c r="A512" s="10" t="s">
        <v>1424</v>
      </c>
      <c r="B512" s="11">
        <v>114</v>
      </c>
    </row>
    <row r="513" spans="1:2" s="7" customFormat="1" ht="16.5" customHeight="1">
      <c r="A513" s="10" t="s">
        <v>633</v>
      </c>
      <c r="B513" s="11">
        <v>0</v>
      </c>
    </row>
    <row r="514" spans="1:2" s="7" customFormat="1" ht="16.5" customHeight="1">
      <c r="A514" s="10" t="s">
        <v>1162</v>
      </c>
      <c r="B514" s="11">
        <v>0</v>
      </c>
    </row>
    <row r="515" spans="1:2" s="7" customFormat="1" ht="16.5" customHeight="1">
      <c r="A515" s="10" t="s">
        <v>158</v>
      </c>
      <c r="B515" s="11">
        <v>0</v>
      </c>
    </row>
    <row r="516" spans="1:2" s="7" customFormat="1" ht="16.5" customHeight="1">
      <c r="A516" s="10" t="s">
        <v>876</v>
      </c>
      <c r="B516" s="11">
        <v>628</v>
      </c>
    </row>
    <row r="517" spans="1:2" s="7" customFormat="1" ht="16.5" customHeight="1">
      <c r="A517" s="10" t="s">
        <v>433</v>
      </c>
      <c r="B517" s="11">
        <v>573</v>
      </c>
    </row>
    <row r="518" spans="1:2" s="7" customFormat="1" ht="16.5" customHeight="1">
      <c r="A518" s="10" t="s">
        <v>157</v>
      </c>
      <c r="B518" s="11">
        <v>10</v>
      </c>
    </row>
    <row r="519" spans="1:2" s="7" customFormat="1" ht="16.5" customHeight="1">
      <c r="A519" s="10" t="s">
        <v>718</v>
      </c>
      <c r="B519" s="11">
        <v>0</v>
      </c>
    </row>
    <row r="520" spans="1:2" s="7" customFormat="1" ht="16.5" customHeight="1">
      <c r="A520" s="10" t="s">
        <v>1087</v>
      </c>
      <c r="B520" s="11">
        <v>0</v>
      </c>
    </row>
    <row r="521" spans="1:2" s="7" customFormat="1" ht="16.5" customHeight="1">
      <c r="A521" s="10" t="s">
        <v>926</v>
      </c>
      <c r="B521" s="11">
        <v>0</v>
      </c>
    </row>
    <row r="522" spans="1:2" s="7" customFormat="1" ht="16.5" customHeight="1">
      <c r="A522" s="10" t="s">
        <v>1371</v>
      </c>
      <c r="B522" s="11">
        <v>45</v>
      </c>
    </row>
    <row r="523" spans="1:2" s="7" customFormat="1" ht="16.5" customHeight="1">
      <c r="A523" s="10" t="s">
        <v>935</v>
      </c>
      <c r="B523" s="11">
        <v>0</v>
      </c>
    </row>
    <row r="524" spans="1:2" s="7" customFormat="1" ht="16.5" customHeight="1">
      <c r="A524" s="10" t="s">
        <v>220</v>
      </c>
      <c r="B524" s="11">
        <v>0</v>
      </c>
    </row>
    <row r="525" spans="1:2" s="7" customFormat="1" ht="16.5" customHeight="1">
      <c r="A525" s="10" t="s">
        <v>1408</v>
      </c>
      <c r="B525" s="11">
        <v>0</v>
      </c>
    </row>
    <row r="526" spans="1:2" s="7" customFormat="1" ht="16.5" customHeight="1">
      <c r="A526" s="10" t="s">
        <v>6</v>
      </c>
      <c r="B526" s="11">
        <v>0</v>
      </c>
    </row>
    <row r="527" spans="1:2" s="7" customFormat="1" ht="16.5" customHeight="1">
      <c r="A527" s="10" t="s">
        <v>682</v>
      </c>
      <c r="B527" s="11">
        <v>220</v>
      </c>
    </row>
    <row r="528" spans="1:2" s="7" customFormat="1" ht="16.5" customHeight="1">
      <c r="A528" s="10" t="s">
        <v>1407</v>
      </c>
      <c r="B528" s="11">
        <v>220</v>
      </c>
    </row>
    <row r="529" spans="1:2" s="7" customFormat="1" ht="16.5" customHeight="1">
      <c r="A529" s="10" t="s">
        <v>601</v>
      </c>
      <c r="B529" s="11">
        <v>267</v>
      </c>
    </row>
    <row r="530" spans="1:2" s="7" customFormat="1" ht="16.5" customHeight="1">
      <c r="A530" s="10" t="s">
        <v>1119</v>
      </c>
      <c r="B530" s="11">
        <v>0</v>
      </c>
    </row>
    <row r="531" spans="1:2" s="7" customFormat="1" ht="16.5" customHeight="1">
      <c r="A531" s="10" t="s">
        <v>1218</v>
      </c>
      <c r="B531" s="11">
        <v>0</v>
      </c>
    </row>
    <row r="532" spans="1:2" s="7" customFormat="1" ht="16.5" customHeight="1">
      <c r="A532" s="10" t="s">
        <v>295</v>
      </c>
      <c r="B532" s="11">
        <v>0</v>
      </c>
    </row>
    <row r="533" spans="1:2" s="7" customFormat="1" ht="16.5" customHeight="1">
      <c r="A533" s="10" t="s">
        <v>1047</v>
      </c>
      <c r="B533" s="11">
        <v>267</v>
      </c>
    </row>
    <row r="534" spans="1:2" s="7" customFormat="1" ht="16.5" customHeight="1">
      <c r="A534" s="10" t="s">
        <v>1323</v>
      </c>
      <c r="B534" s="11">
        <f>7266-255.43</f>
        <v>7010.57</v>
      </c>
    </row>
    <row r="535" spans="1:2" s="7" customFormat="1" ht="16.5" customHeight="1">
      <c r="A535" s="10" t="s">
        <v>1531</v>
      </c>
      <c r="B535" s="11">
        <v>3426</v>
      </c>
    </row>
    <row r="536" spans="1:2" s="7" customFormat="1" ht="16.5" customHeight="1">
      <c r="A536" s="10" t="s">
        <v>1571</v>
      </c>
      <c r="B536" s="11">
        <f>274-139.23</f>
        <v>134.77</v>
      </c>
    </row>
    <row r="537" spans="1:2" s="7" customFormat="1" ht="16.5" customHeight="1">
      <c r="A537" s="10" t="s">
        <v>548</v>
      </c>
      <c r="B537" s="11">
        <v>4</v>
      </c>
    </row>
    <row r="538" spans="1:2" s="7" customFormat="1" ht="16.5" customHeight="1">
      <c r="A538" s="10" t="s">
        <v>59</v>
      </c>
      <c r="B538" s="11">
        <v>0</v>
      </c>
    </row>
    <row r="539" spans="1:2" s="7" customFormat="1" ht="16.5" customHeight="1">
      <c r="A539" s="10" t="s">
        <v>976</v>
      </c>
      <c r="B539" s="11">
        <v>95</v>
      </c>
    </row>
    <row r="540" spans="1:2" s="7" customFormat="1" ht="16.5" customHeight="1">
      <c r="A540" s="10" t="s">
        <v>1211</v>
      </c>
      <c r="B540" s="11">
        <v>36</v>
      </c>
    </row>
    <row r="541" spans="1:2" s="7" customFormat="1" ht="16.5" customHeight="1">
      <c r="A541" s="10" t="s">
        <v>546</v>
      </c>
      <c r="B541" s="11">
        <v>0</v>
      </c>
    </row>
    <row r="542" spans="1:2" s="7" customFormat="1" ht="16.5" customHeight="1">
      <c r="A542" s="10" t="s">
        <v>61</v>
      </c>
      <c r="B542" s="11">
        <v>86</v>
      </c>
    </row>
    <row r="543" spans="1:2" s="7" customFormat="1" ht="16.5" customHeight="1">
      <c r="A543" s="10" t="s">
        <v>883</v>
      </c>
      <c r="B543" s="11">
        <v>0</v>
      </c>
    </row>
    <row r="544" spans="1:2" s="7" customFormat="1" ht="16.5" customHeight="1">
      <c r="A544" s="10" t="s">
        <v>1462</v>
      </c>
      <c r="B544" s="11">
        <f>616-0.2</f>
        <v>615.8</v>
      </c>
    </row>
    <row r="545" spans="1:2" s="7" customFormat="1" ht="16.5" customHeight="1">
      <c r="A545" s="10" t="s">
        <v>1172</v>
      </c>
      <c r="B545" s="11">
        <v>0</v>
      </c>
    </row>
    <row r="546" spans="1:2" s="7" customFormat="1" ht="16.5" customHeight="1">
      <c r="A546" s="10" t="s">
        <v>1267</v>
      </c>
      <c r="B546" s="11">
        <v>120</v>
      </c>
    </row>
    <row r="547" spans="1:2" s="7" customFormat="1" ht="16.5" customHeight="1">
      <c r="A547" s="10" t="s">
        <v>1200</v>
      </c>
      <c r="B547" s="11">
        <v>89</v>
      </c>
    </row>
    <row r="548" spans="1:2" s="7" customFormat="1" ht="16.5" customHeight="1">
      <c r="A548" s="10" t="s">
        <v>1179</v>
      </c>
      <c r="B548" s="11">
        <f>2106-16</f>
        <v>2090</v>
      </c>
    </row>
    <row r="549" spans="1:2" s="7" customFormat="1" ht="16.5" customHeight="1">
      <c r="A549" s="10" t="s">
        <v>270</v>
      </c>
      <c r="B549" s="11">
        <v>1639</v>
      </c>
    </row>
    <row r="550" spans="1:2" s="7" customFormat="1" ht="16.5" customHeight="1">
      <c r="A550" s="10" t="s">
        <v>1571</v>
      </c>
      <c r="B550" s="11">
        <v>0</v>
      </c>
    </row>
    <row r="551" spans="1:2" s="7" customFormat="1" ht="16.5" customHeight="1">
      <c r="A551" s="10" t="s">
        <v>548</v>
      </c>
      <c r="B551" s="11">
        <v>0</v>
      </c>
    </row>
    <row r="552" spans="1:2" s="7" customFormat="1" ht="16.5" customHeight="1">
      <c r="A552" s="10" t="s">
        <v>59</v>
      </c>
      <c r="B552" s="11">
        <v>0</v>
      </c>
    </row>
    <row r="553" spans="1:2" s="7" customFormat="1" ht="16.5" customHeight="1">
      <c r="A553" s="10" t="s">
        <v>1451</v>
      </c>
      <c r="B553" s="11">
        <v>1325</v>
      </c>
    </row>
    <row r="554" spans="1:2" s="7" customFormat="1" ht="16.5" customHeight="1">
      <c r="A554" s="10" t="s">
        <v>565</v>
      </c>
      <c r="B554" s="11">
        <v>314</v>
      </c>
    </row>
    <row r="555" spans="1:2" s="7" customFormat="1" ht="16.5" customHeight="1">
      <c r="A555" s="10" t="s">
        <v>606</v>
      </c>
      <c r="B555" s="11">
        <v>0</v>
      </c>
    </row>
    <row r="556" spans="1:2" s="7" customFormat="1" ht="16.5" customHeight="1">
      <c r="A556" s="10" t="s">
        <v>1067</v>
      </c>
      <c r="B556" s="11">
        <v>0</v>
      </c>
    </row>
    <row r="557" spans="1:2" s="7" customFormat="1" ht="16.5" customHeight="1">
      <c r="A557" s="10" t="s">
        <v>1467</v>
      </c>
      <c r="B557" s="11">
        <v>720</v>
      </c>
    </row>
    <row r="558" spans="1:2" s="7" customFormat="1" ht="16.5" customHeight="1">
      <c r="A558" s="10" t="s">
        <v>1571</v>
      </c>
      <c r="B558" s="11">
        <v>153</v>
      </c>
    </row>
    <row r="559" spans="1:2" s="7" customFormat="1" ht="16.5" customHeight="1">
      <c r="A559" s="10" t="s">
        <v>548</v>
      </c>
      <c r="B559" s="11">
        <v>0</v>
      </c>
    </row>
    <row r="560" spans="1:2" s="7" customFormat="1" ht="16.5" customHeight="1">
      <c r="A560" s="10" t="s">
        <v>59</v>
      </c>
      <c r="B560" s="11">
        <v>0</v>
      </c>
    </row>
    <row r="561" spans="1:2" s="7" customFormat="1" ht="16.5" customHeight="1">
      <c r="A561" s="10" t="s">
        <v>1445</v>
      </c>
      <c r="B561" s="11">
        <v>0</v>
      </c>
    </row>
    <row r="562" spans="1:2" s="7" customFormat="1" ht="16.5" customHeight="1">
      <c r="A562" s="10" t="s">
        <v>724</v>
      </c>
      <c r="B562" s="11">
        <v>55</v>
      </c>
    </row>
    <row r="563" spans="1:2" s="7" customFormat="1" ht="16.5" customHeight="1">
      <c r="A563" s="10" t="s">
        <v>1557</v>
      </c>
      <c r="B563" s="11">
        <v>0</v>
      </c>
    </row>
    <row r="564" spans="1:2" s="7" customFormat="1" ht="16.5" customHeight="1">
      <c r="A564" s="10" t="s">
        <v>1556</v>
      </c>
      <c r="B564" s="11">
        <v>0</v>
      </c>
    </row>
    <row r="565" spans="1:2" s="7" customFormat="1" ht="16.5" customHeight="1">
      <c r="A565" s="10" t="s">
        <v>1520</v>
      </c>
      <c r="B565" s="11">
        <v>512</v>
      </c>
    </row>
    <row r="566" spans="1:2" s="7" customFormat="1" ht="16.5" customHeight="1">
      <c r="A566" s="10" t="s">
        <v>1593</v>
      </c>
      <c r="B566" s="11">
        <v>0</v>
      </c>
    </row>
    <row r="567" spans="1:2" s="7" customFormat="1" ht="16.5" customHeight="1">
      <c r="A567" s="10" t="s">
        <v>429</v>
      </c>
      <c r="B567" s="11">
        <v>0</v>
      </c>
    </row>
    <row r="568" spans="1:2" s="7" customFormat="1" ht="16.5" customHeight="1">
      <c r="A568" s="10" t="s">
        <v>769</v>
      </c>
      <c r="B568" s="11">
        <v>340</v>
      </c>
    </row>
    <row r="569" spans="1:2" s="7" customFormat="1" ht="16.5" customHeight="1">
      <c r="A569" s="10" t="s">
        <v>1571</v>
      </c>
      <c r="B569" s="11">
        <v>0</v>
      </c>
    </row>
    <row r="570" spans="1:2" s="7" customFormat="1" ht="16.5" customHeight="1">
      <c r="A570" s="10" t="s">
        <v>548</v>
      </c>
      <c r="B570" s="11">
        <v>0</v>
      </c>
    </row>
    <row r="571" spans="1:2" s="7" customFormat="1" ht="16.5" customHeight="1">
      <c r="A571" s="10" t="s">
        <v>59</v>
      </c>
      <c r="B571" s="11">
        <v>0</v>
      </c>
    </row>
    <row r="572" spans="1:2" s="7" customFormat="1" ht="16.5" customHeight="1">
      <c r="A572" s="10" t="s">
        <v>1017</v>
      </c>
      <c r="B572" s="11">
        <v>0</v>
      </c>
    </row>
    <row r="573" spans="1:2" s="7" customFormat="1" ht="16.5" customHeight="1">
      <c r="A573" s="10" t="s">
        <v>1222</v>
      </c>
      <c r="B573" s="11">
        <v>340</v>
      </c>
    </row>
    <row r="574" spans="1:2" s="7" customFormat="1" ht="16.5" customHeight="1">
      <c r="A574" s="10" t="s">
        <v>1046</v>
      </c>
      <c r="B574" s="11">
        <v>0</v>
      </c>
    </row>
    <row r="575" spans="1:2" s="7" customFormat="1" ht="16.5" customHeight="1">
      <c r="A575" s="10" t="s">
        <v>702</v>
      </c>
      <c r="B575" s="11">
        <v>0</v>
      </c>
    </row>
    <row r="576" spans="1:2" s="7" customFormat="1" ht="16.5" customHeight="1">
      <c r="A576" s="10" t="s">
        <v>1477</v>
      </c>
      <c r="B576" s="11">
        <v>0</v>
      </c>
    </row>
    <row r="577" spans="1:2" s="7" customFormat="1" ht="16.5" customHeight="1">
      <c r="A577" s="10" t="s">
        <v>1571</v>
      </c>
      <c r="B577" s="11">
        <v>0</v>
      </c>
    </row>
    <row r="578" spans="1:2" s="7" customFormat="1" ht="16.5" customHeight="1">
      <c r="A578" s="10" t="s">
        <v>548</v>
      </c>
      <c r="B578" s="11">
        <v>0</v>
      </c>
    </row>
    <row r="579" spans="1:2" s="7" customFormat="1" ht="16.5" customHeight="1">
      <c r="A579" s="10" t="s">
        <v>59</v>
      </c>
      <c r="B579" s="11">
        <v>0</v>
      </c>
    </row>
    <row r="580" spans="1:2" s="7" customFormat="1" ht="16.5" customHeight="1">
      <c r="A580" s="10" t="s">
        <v>46</v>
      </c>
      <c r="B580" s="11">
        <v>0</v>
      </c>
    </row>
    <row r="581" spans="1:2" s="7" customFormat="1" ht="16.5" customHeight="1">
      <c r="A581" s="10" t="s">
        <v>811</v>
      </c>
      <c r="B581" s="11">
        <v>0</v>
      </c>
    </row>
    <row r="582" spans="1:2" s="7" customFormat="1" ht="16.5" customHeight="1">
      <c r="A582" s="10" t="s">
        <v>1228</v>
      </c>
      <c r="B582" s="11">
        <v>0</v>
      </c>
    </row>
    <row r="583" spans="1:2" s="7" customFormat="1" ht="16.5" customHeight="1">
      <c r="A583" s="10" t="s">
        <v>1581</v>
      </c>
      <c r="B583" s="11">
        <v>0</v>
      </c>
    </row>
    <row r="584" spans="1:2" s="7" customFormat="1" ht="16.5" customHeight="1">
      <c r="A584" s="10" t="s">
        <v>416</v>
      </c>
      <c r="B584" s="11">
        <v>0</v>
      </c>
    </row>
    <row r="585" spans="1:2" s="7" customFormat="1" ht="16.5" customHeight="1">
      <c r="A585" s="10" t="s">
        <v>316</v>
      </c>
      <c r="B585" s="11">
        <v>1141</v>
      </c>
    </row>
    <row r="586" spans="1:2" s="7" customFormat="1" ht="16.5" customHeight="1">
      <c r="A586" s="10" t="s">
        <v>73</v>
      </c>
      <c r="B586" s="11">
        <v>116</v>
      </c>
    </row>
    <row r="587" spans="1:2" s="7" customFormat="1" ht="16.5" customHeight="1">
      <c r="A587" s="10" t="s">
        <v>151</v>
      </c>
      <c r="B587" s="11">
        <v>30</v>
      </c>
    </row>
    <row r="588" spans="1:2" s="7" customFormat="1" ht="16.5" customHeight="1">
      <c r="A588" s="10" t="s">
        <v>948</v>
      </c>
      <c r="B588" s="11">
        <v>995</v>
      </c>
    </row>
    <row r="589" spans="1:2" s="7" customFormat="1" ht="16.5" customHeight="1">
      <c r="A589" s="10" t="s">
        <v>1486</v>
      </c>
      <c r="B589" s="11">
        <f>49834-11074.19</f>
        <v>38759.81</v>
      </c>
    </row>
    <row r="590" spans="1:2" s="7" customFormat="1" ht="16.5" customHeight="1">
      <c r="A590" s="10" t="s">
        <v>98</v>
      </c>
      <c r="B590" s="11">
        <v>1596</v>
      </c>
    </row>
    <row r="591" spans="1:2" s="7" customFormat="1" ht="16.5" customHeight="1">
      <c r="A591" s="10" t="s">
        <v>1571</v>
      </c>
      <c r="B591" s="11">
        <v>310</v>
      </c>
    </row>
    <row r="592" spans="1:2" s="7" customFormat="1" ht="16.5" customHeight="1">
      <c r="A592" s="10" t="s">
        <v>548</v>
      </c>
      <c r="B592" s="11">
        <v>49</v>
      </c>
    </row>
    <row r="593" spans="1:2" s="7" customFormat="1" ht="16.5" customHeight="1">
      <c r="A593" s="10" t="s">
        <v>59</v>
      </c>
      <c r="B593" s="11">
        <v>0</v>
      </c>
    </row>
    <row r="594" spans="1:2" s="7" customFormat="1" ht="16.5" customHeight="1">
      <c r="A594" s="10" t="s">
        <v>596</v>
      </c>
      <c r="B594" s="11">
        <v>0</v>
      </c>
    </row>
    <row r="595" spans="1:2" s="7" customFormat="1" ht="16.5" customHeight="1">
      <c r="A595" s="10" t="s">
        <v>642</v>
      </c>
      <c r="B595" s="11">
        <v>112</v>
      </c>
    </row>
    <row r="596" spans="1:2" s="7" customFormat="1" ht="16.5" customHeight="1">
      <c r="A596" s="10" t="s">
        <v>150</v>
      </c>
      <c r="B596" s="11">
        <v>268</v>
      </c>
    </row>
    <row r="597" spans="1:2" s="7" customFormat="1" ht="16.5" customHeight="1">
      <c r="A597" s="10" t="s">
        <v>501</v>
      </c>
      <c r="B597" s="11">
        <v>30</v>
      </c>
    </row>
    <row r="598" spans="1:2" s="7" customFormat="1" ht="16.5" customHeight="1">
      <c r="A598" s="10" t="s">
        <v>516</v>
      </c>
      <c r="B598" s="11">
        <v>0</v>
      </c>
    </row>
    <row r="599" spans="1:2" s="7" customFormat="1" ht="16.5" customHeight="1">
      <c r="A599" s="10" t="s">
        <v>1513</v>
      </c>
      <c r="B599" s="11">
        <v>797</v>
      </c>
    </row>
    <row r="600" spans="1:2" s="7" customFormat="1" ht="16.5" customHeight="1">
      <c r="A600" s="10" t="s">
        <v>701</v>
      </c>
      <c r="B600" s="11">
        <v>0</v>
      </c>
    </row>
    <row r="601" spans="1:2" s="7" customFormat="1" ht="16.5" customHeight="1">
      <c r="A601" s="10" t="s">
        <v>1128</v>
      </c>
      <c r="B601" s="11">
        <v>0</v>
      </c>
    </row>
    <row r="602" spans="1:2" s="7" customFormat="1" ht="16.5" customHeight="1">
      <c r="A602" s="10" t="s">
        <v>882</v>
      </c>
      <c r="B602" s="11">
        <v>30</v>
      </c>
    </row>
    <row r="603" spans="1:2" s="7" customFormat="1" ht="16.5" customHeight="1">
      <c r="A603" s="10" t="s">
        <v>26</v>
      </c>
      <c r="B603" s="11">
        <v>0</v>
      </c>
    </row>
    <row r="604" spans="1:2" s="7" customFormat="1" ht="16.5" customHeight="1">
      <c r="A604" s="10" t="s">
        <v>1173</v>
      </c>
      <c r="B604" s="11">
        <f>945-383.8</f>
        <v>561.2</v>
      </c>
    </row>
    <row r="605" spans="1:2" s="7" customFormat="1" ht="16.5" customHeight="1">
      <c r="A605" s="10" t="s">
        <v>1571</v>
      </c>
      <c r="B605" s="11">
        <v>242</v>
      </c>
    </row>
    <row r="606" spans="1:2" s="7" customFormat="1" ht="16.5" customHeight="1">
      <c r="A606" s="10" t="s">
        <v>548</v>
      </c>
      <c r="B606" s="11">
        <v>0</v>
      </c>
    </row>
    <row r="607" spans="1:2" s="7" customFormat="1" ht="16.5" customHeight="1">
      <c r="A607" s="10" t="s">
        <v>59</v>
      </c>
      <c r="B607" s="11">
        <v>0</v>
      </c>
    </row>
    <row r="608" spans="1:2" s="7" customFormat="1" ht="16.5" customHeight="1">
      <c r="A608" s="10" t="s">
        <v>564</v>
      </c>
      <c r="B608" s="11">
        <v>76</v>
      </c>
    </row>
    <row r="609" spans="1:2" s="7" customFormat="1" ht="16.5" customHeight="1">
      <c r="A609" s="10" t="s">
        <v>428</v>
      </c>
      <c r="B609" s="11">
        <v>0</v>
      </c>
    </row>
    <row r="610" spans="1:2" s="7" customFormat="1" ht="16.5" customHeight="1">
      <c r="A610" s="10" t="s">
        <v>1221</v>
      </c>
      <c r="B610" s="11">
        <v>0</v>
      </c>
    </row>
    <row r="611" spans="1:2" s="7" customFormat="1" ht="16.5" customHeight="1">
      <c r="A611" s="10" t="s">
        <v>349</v>
      </c>
      <c r="B611" s="11">
        <v>10</v>
      </c>
    </row>
    <row r="612" spans="1:2" s="7" customFormat="1" ht="16.5" customHeight="1">
      <c r="A612" s="10" t="s">
        <v>111</v>
      </c>
      <c r="B612" s="11">
        <f>372-372</f>
        <v>0</v>
      </c>
    </row>
    <row r="613" spans="1:2" s="7" customFormat="1" ht="16.5" customHeight="1">
      <c r="A613" s="10" t="s">
        <v>156</v>
      </c>
      <c r="B613" s="11">
        <v>0</v>
      </c>
    </row>
    <row r="614" spans="1:2" s="7" customFormat="1" ht="16.5" customHeight="1">
      <c r="A614" s="10" t="s">
        <v>1390</v>
      </c>
      <c r="B614" s="11">
        <f>245-11.8</f>
        <v>233.2</v>
      </c>
    </row>
    <row r="615" spans="1:2" s="7" customFormat="1" ht="16.5" customHeight="1">
      <c r="A615" s="10" t="s">
        <v>134</v>
      </c>
      <c r="B615" s="11">
        <v>15408</v>
      </c>
    </row>
    <row r="616" spans="1:2" s="7" customFormat="1" ht="16.5" customHeight="1">
      <c r="A616" s="10" t="s">
        <v>810</v>
      </c>
      <c r="B616" s="11">
        <v>0</v>
      </c>
    </row>
    <row r="617" spans="1:2" s="7" customFormat="1" ht="16.5" customHeight="1">
      <c r="A617" s="10" t="s">
        <v>669</v>
      </c>
      <c r="B617" s="11">
        <v>0</v>
      </c>
    </row>
    <row r="618" spans="1:2" s="7" customFormat="1" ht="16.5" customHeight="1">
      <c r="A618" s="10" t="s">
        <v>804</v>
      </c>
      <c r="B618" s="11">
        <v>0</v>
      </c>
    </row>
    <row r="619" spans="1:2" s="7" customFormat="1" ht="16.5" customHeight="1">
      <c r="A619" s="10" t="s">
        <v>462</v>
      </c>
      <c r="B619" s="11">
        <v>0</v>
      </c>
    </row>
    <row r="620" spans="1:2" s="7" customFormat="1" ht="16.5" customHeight="1">
      <c r="A620" s="10" t="s">
        <v>200</v>
      </c>
      <c r="B620" s="11">
        <v>0</v>
      </c>
    </row>
    <row r="621" spans="1:2" s="7" customFormat="1" ht="16.5" customHeight="1">
      <c r="A621" s="10" t="s">
        <v>1503</v>
      </c>
      <c r="B621" s="11">
        <v>15408</v>
      </c>
    </row>
    <row r="622" spans="1:2" s="7" customFormat="1" ht="16.5" customHeight="1">
      <c r="A622" s="10" t="s">
        <v>172</v>
      </c>
      <c r="B622" s="11">
        <v>0</v>
      </c>
    </row>
    <row r="623" spans="1:2" s="7" customFormat="1" ht="16.5" customHeight="1">
      <c r="A623" s="10" t="s">
        <v>1322</v>
      </c>
      <c r="B623" s="11">
        <v>10703</v>
      </c>
    </row>
    <row r="624" spans="1:2" s="7" customFormat="1" ht="16.5" customHeight="1">
      <c r="A624" s="10" t="s">
        <v>881</v>
      </c>
      <c r="B624" s="11">
        <v>0</v>
      </c>
    </row>
    <row r="625" spans="1:2" s="7" customFormat="1" ht="16.5" customHeight="1">
      <c r="A625" s="10" t="s">
        <v>1206</v>
      </c>
      <c r="B625" s="11">
        <v>9811</v>
      </c>
    </row>
    <row r="626" spans="1:2" s="7" customFormat="1" ht="16.5" customHeight="1">
      <c r="A626" s="10" t="s">
        <v>1127</v>
      </c>
      <c r="B626" s="11">
        <v>124</v>
      </c>
    </row>
    <row r="627" spans="1:2" s="7" customFormat="1" ht="16.5" customHeight="1">
      <c r="A627" s="10" t="s">
        <v>999</v>
      </c>
      <c r="B627" s="11">
        <v>0</v>
      </c>
    </row>
    <row r="628" spans="1:2" s="7" customFormat="1" ht="16.5" customHeight="1">
      <c r="A628" s="10" t="s">
        <v>1588</v>
      </c>
      <c r="B628" s="11">
        <v>768</v>
      </c>
    </row>
    <row r="629" spans="1:2" s="7" customFormat="1" ht="16.5" customHeight="1">
      <c r="A629" s="10" t="s">
        <v>1180</v>
      </c>
      <c r="B629" s="11">
        <v>0</v>
      </c>
    </row>
    <row r="630" spans="1:2" s="7" customFormat="1" ht="16.5" customHeight="1">
      <c r="A630" s="10" t="s">
        <v>1055</v>
      </c>
      <c r="B630" s="11">
        <v>0</v>
      </c>
    </row>
    <row r="631" spans="1:2" s="7" customFormat="1" ht="16.5" customHeight="1">
      <c r="A631" s="10" t="s">
        <v>668</v>
      </c>
      <c r="B631" s="11">
        <v>0</v>
      </c>
    </row>
    <row r="632" spans="1:2" s="7" customFormat="1" ht="16.5" customHeight="1">
      <c r="A632" s="10" t="s">
        <v>1538</v>
      </c>
      <c r="B632" s="11">
        <v>0</v>
      </c>
    </row>
    <row r="633" spans="1:2" s="7" customFormat="1" ht="16.5" customHeight="1">
      <c r="A633" s="10" t="s">
        <v>1279</v>
      </c>
      <c r="B633" s="11">
        <v>1872</v>
      </c>
    </row>
    <row r="634" spans="1:2" s="7" customFormat="1" ht="16.5" customHeight="1">
      <c r="A634" s="10" t="s">
        <v>133</v>
      </c>
      <c r="B634" s="11">
        <v>117</v>
      </c>
    </row>
    <row r="635" spans="1:2" s="7" customFormat="1" ht="16.5" customHeight="1">
      <c r="A635" s="10" t="s">
        <v>1537</v>
      </c>
      <c r="B635" s="11">
        <v>101</v>
      </c>
    </row>
    <row r="636" spans="1:2" s="7" customFormat="1" ht="16.5" customHeight="1">
      <c r="A636" s="10" t="s">
        <v>325</v>
      </c>
      <c r="B636" s="11">
        <v>0</v>
      </c>
    </row>
    <row r="637" spans="1:2" s="7" customFormat="1" ht="16.5" customHeight="1">
      <c r="A637" s="10" t="s">
        <v>1316</v>
      </c>
      <c r="B637" s="11">
        <v>1300</v>
      </c>
    </row>
    <row r="638" spans="1:2" s="7" customFormat="1" ht="16.5" customHeight="1">
      <c r="A638" s="10" t="s">
        <v>219</v>
      </c>
      <c r="B638" s="11">
        <v>0</v>
      </c>
    </row>
    <row r="639" spans="1:2" s="7" customFormat="1" ht="16.5" customHeight="1">
      <c r="A639" s="10" t="s">
        <v>178</v>
      </c>
      <c r="B639" s="11">
        <v>68</v>
      </c>
    </row>
    <row r="640" spans="1:2" s="7" customFormat="1" ht="16.5" customHeight="1">
      <c r="A640" s="10" t="s">
        <v>555</v>
      </c>
      <c r="B640" s="11">
        <v>0</v>
      </c>
    </row>
    <row r="641" spans="1:2" s="7" customFormat="1" ht="16.5" customHeight="1">
      <c r="A641" s="10" t="s">
        <v>991</v>
      </c>
      <c r="B641" s="11">
        <v>0</v>
      </c>
    </row>
    <row r="642" spans="1:2" s="7" customFormat="1" ht="16.5" customHeight="1">
      <c r="A642" s="10" t="s">
        <v>1352</v>
      </c>
      <c r="B642" s="11">
        <v>0</v>
      </c>
    </row>
    <row r="643" spans="1:2" s="7" customFormat="1" ht="16.5" customHeight="1">
      <c r="A643" s="10" t="s">
        <v>396</v>
      </c>
      <c r="B643" s="11">
        <v>0</v>
      </c>
    </row>
    <row r="644" spans="1:2" s="7" customFormat="1" ht="16.5" customHeight="1">
      <c r="A644" s="10" t="s">
        <v>229</v>
      </c>
      <c r="B644" s="11">
        <v>0</v>
      </c>
    </row>
    <row r="645" spans="1:2" s="7" customFormat="1" ht="16.5" customHeight="1">
      <c r="A645" s="10" t="s">
        <v>998</v>
      </c>
      <c r="B645" s="11">
        <v>0</v>
      </c>
    </row>
    <row r="646" spans="1:2" s="7" customFormat="1" ht="16.5" customHeight="1">
      <c r="A646" s="10" t="s">
        <v>997</v>
      </c>
      <c r="B646" s="11">
        <v>286</v>
      </c>
    </row>
    <row r="647" spans="1:2" s="7" customFormat="1" ht="16.5" customHeight="1">
      <c r="A647" s="10" t="s">
        <v>1562</v>
      </c>
      <c r="B647" s="11">
        <f>8683-6630.61</f>
        <v>2052.3900000000003</v>
      </c>
    </row>
    <row r="648" spans="1:2" s="7" customFormat="1" ht="16.5" customHeight="1">
      <c r="A648" s="10" t="s">
        <v>863</v>
      </c>
      <c r="B648" s="11">
        <f>635-568.04</f>
        <v>66.96000000000004</v>
      </c>
    </row>
    <row r="649" spans="1:2" s="7" customFormat="1" ht="16.5" customHeight="1">
      <c r="A649" s="10" t="s">
        <v>355</v>
      </c>
      <c r="B649" s="11">
        <f>3053-2683.41</f>
        <v>369.59000000000015</v>
      </c>
    </row>
    <row r="650" spans="1:2" s="7" customFormat="1" ht="16.5" customHeight="1">
      <c r="A650" s="10" t="s">
        <v>947</v>
      </c>
      <c r="B650" s="11">
        <f>1632-1632</f>
        <v>0</v>
      </c>
    </row>
    <row r="651" spans="1:2" s="7" customFormat="1" ht="16.5" customHeight="1">
      <c r="A651" s="10" t="s">
        <v>1592</v>
      </c>
      <c r="B651" s="11">
        <v>92</v>
      </c>
    </row>
    <row r="652" spans="1:2" s="7" customFormat="1" ht="16.5" customHeight="1">
      <c r="A652" s="10" t="s">
        <v>492</v>
      </c>
      <c r="B652" s="11">
        <f>1079-278.86</f>
        <v>800.14</v>
      </c>
    </row>
    <row r="653" spans="1:2" s="7" customFormat="1" ht="16.5" customHeight="1">
      <c r="A653" s="10" t="s">
        <v>700</v>
      </c>
      <c r="B653" s="11">
        <f>974-646.98</f>
        <v>327.02</v>
      </c>
    </row>
    <row r="654" spans="1:2" s="7" customFormat="1" ht="16.5" customHeight="1">
      <c r="A654" s="10" t="s">
        <v>1328</v>
      </c>
      <c r="B654" s="11">
        <f>1218-820.04</f>
        <v>397.96000000000004</v>
      </c>
    </row>
    <row r="655" spans="1:2" s="7" customFormat="1" ht="16.5" customHeight="1">
      <c r="A655" s="10" t="s">
        <v>56</v>
      </c>
      <c r="B655" s="11">
        <v>2129</v>
      </c>
    </row>
    <row r="656" spans="1:2" s="7" customFormat="1" ht="16.5" customHeight="1">
      <c r="A656" s="10" t="s">
        <v>1321</v>
      </c>
      <c r="B656" s="11">
        <v>286</v>
      </c>
    </row>
    <row r="657" spans="1:2" s="7" customFormat="1" ht="16.5" customHeight="1">
      <c r="A657" s="10" t="s">
        <v>1389</v>
      </c>
      <c r="B657" s="11">
        <v>1669</v>
      </c>
    </row>
    <row r="658" spans="1:2" s="7" customFormat="1" ht="16.5" customHeight="1">
      <c r="A658" s="10" t="s">
        <v>1555</v>
      </c>
      <c r="B658" s="11">
        <v>104</v>
      </c>
    </row>
    <row r="659" spans="1:2" s="7" customFormat="1" ht="16.5" customHeight="1">
      <c r="A659" s="10" t="s">
        <v>1600</v>
      </c>
      <c r="B659" s="11">
        <v>70</v>
      </c>
    </row>
    <row r="660" spans="1:2" s="7" customFormat="1" ht="16.5" customHeight="1">
      <c r="A660" s="10" t="s">
        <v>1327</v>
      </c>
      <c r="B660" s="11">
        <v>0</v>
      </c>
    </row>
    <row r="661" spans="1:2" s="7" customFormat="1" ht="16.5" customHeight="1">
      <c r="A661" s="10" t="s">
        <v>1476</v>
      </c>
      <c r="B661" s="11">
        <f>902-313.69</f>
        <v>588.31</v>
      </c>
    </row>
    <row r="662" spans="1:2" s="7" customFormat="1" ht="16.5" customHeight="1">
      <c r="A662" s="10" t="s">
        <v>334</v>
      </c>
      <c r="B662" s="11">
        <v>80</v>
      </c>
    </row>
    <row r="663" spans="1:2" s="7" customFormat="1" ht="16.5" customHeight="1">
      <c r="A663" s="10" t="s">
        <v>595</v>
      </c>
      <c r="B663" s="11">
        <f>692-313.69</f>
        <v>378.31</v>
      </c>
    </row>
    <row r="664" spans="1:2" s="7" customFormat="1" ht="16.5" customHeight="1">
      <c r="A664" s="10" t="s">
        <v>1099</v>
      </c>
      <c r="B664" s="11">
        <v>0</v>
      </c>
    </row>
    <row r="665" spans="1:2" s="7" customFormat="1" ht="16.5" customHeight="1">
      <c r="A665" s="10" t="s">
        <v>1587</v>
      </c>
      <c r="B665" s="11">
        <v>93</v>
      </c>
    </row>
    <row r="666" spans="1:2" s="7" customFormat="1" ht="16.5" customHeight="1">
      <c r="A666" s="10" t="s">
        <v>1348</v>
      </c>
      <c r="B666" s="11">
        <v>0</v>
      </c>
    </row>
    <row r="667" spans="1:2" s="7" customFormat="1" ht="16.5" customHeight="1">
      <c r="A667" s="10" t="s">
        <v>723</v>
      </c>
      <c r="B667" s="11">
        <v>37</v>
      </c>
    </row>
    <row r="668" spans="1:2" s="7" customFormat="1" ht="16.5" customHeight="1">
      <c r="A668" s="10" t="s">
        <v>674</v>
      </c>
      <c r="B668" s="11">
        <v>1329</v>
      </c>
    </row>
    <row r="669" spans="1:2" s="7" customFormat="1" ht="16.5" customHeight="1">
      <c r="A669" s="10" t="s">
        <v>1571</v>
      </c>
      <c r="B669" s="11">
        <v>204</v>
      </c>
    </row>
    <row r="670" spans="1:2" s="7" customFormat="1" ht="16.5" customHeight="1">
      <c r="A670" s="10" t="s">
        <v>548</v>
      </c>
      <c r="B670" s="11">
        <v>0</v>
      </c>
    </row>
    <row r="671" spans="1:2" s="7" customFormat="1" ht="16.5" customHeight="1">
      <c r="A671" s="10" t="s">
        <v>59</v>
      </c>
      <c r="B671" s="11">
        <v>0</v>
      </c>
    </row>
    <row r="672" spans="1:2" s="7" customFormat="1" ht="16.5" customHeight="1">
      <c r="A672" s="10" t="s">
        <v>1399</v>
      </c>
      <c r="B672" s="11">
        <v>47</v>
      </c>
    </row>
    <row r="673" spans="1:2" s="7" customFormat="1" ht="16.5" customHeight="1">
      <c r="A673" s="10" t="s">
        <v>1484</v>
      </c>
      <c r="B673" s="11">
        <v>38</v>
      </c>
    </row>
    <row r="674" spans="1:2" s="7" customFormat="1" ht="16.5" customHeight="1">
      <c r="A674" s="10" t="s">
        <v>36</v>
      </c>
      <c r="B674" s="11">
        <v>0</v>
      </c>
    </row>
    <row r="675" spans="1:2" s="7" customFormat="1" ht="16.5" customHeight="1">
      <c r="A675" s="10" t="s">
        <v>470</v>
      </c>
      <c r="B675" s="11">
        <v>1040</v>
      </c>
    </row>
    <row r="676" spans="1:2" s="7" customFormat="1" ht="16.5" customHeight="1">
      <c r="A676" s="10" t="s">
        <v>1409</v>
      </c>
      <c r="B676" s="11">
        <f>145-140</f>
        <v>5</v>
      </c>
    </row>
    <row r="677" spans="1:2" s="7" customFormat="1" ht="16.5" customHeight="1">
      <c r="A677" s="10" t="s">
        <v>262</v>
      </c>
      <c r="B677" s="11">
        <f>140-140</f>
        <v>0</v>
      </c>
    </row>
    <row r="678" spans="1:2" s="7" customFormat="1" ht="16.5" customHeight="1">
      <c r="A678" s="10" t="s">
        <v>491</v>
      </c>
      <c r="B678" s="11">
        <v>5</v>
      </c>
    </row>
    <row r="679" spans="1:2" s="7" customFormat="1" ht="16.5" customHeight="1">
      <c r="A679" s="10" t="s">
        <v>1178</v>
      </c>
      <c r="B679" s="11">
        <v>0</v>
      </c>
    </row>
    <row r="680" spans="1:2" s="7" customFormat="1" ht="16.5" customHeight="1">
      <c r="A680" s="10" t="s">
        <v>194</v>
      </c>
      <c r="B680" s="11">
        <v>0</v>
      </c>
    </row>
    <row r="681" spans="1:2" s="7" customFormat="1" ht="16.5" customHeight="1">
      <c r="A681" s="10" t="s">
        <v>264</v>
      </c>
      <c r="B681" s="11">
        <v>0</v>
      </c>
    </row>
    <row r="682" spans="1:2" s="7" customFormat="1" ht="16.5" customHeight="1">
      <c r="A682" s="10" t="s">
        <v>1571</v>
      </c>
      <c r="B682" s="11">
        <v>0</v>
      </c>
    </row>
    <row r="683" spans="1:2" s="7" customFormat="1" ht="16.5" customHeight="1">
      <c r="A683" s="10" t="s">
        <v>548</v>
      </c>
      <c r="B683" s="11">
        <v>0</v>
      </c>
    </row>
    <row r="684" spans="1:2" s="7" customFormat="1" ht="16.5" customHeight="1">
      <c r="A684" s="10" t="s">
        <v>59</v>
      </c>
      <c r="B684" s="11">
        <v>0</v>
      </c>
    </row>
    <row r="685" spans="1:2" s="7" customFormat="1" ht="16.5" customHeight="1">
      <c r="A685" s="10" t="s">
        <v>871</v>
      </c>
      <c r="B685" s="11">
        <v>0</v>
      </c>
    </row>
    <row r="686" spans="1:2" s="7" customFormat="1" ht="16.5" customHeight="1">
      <c r="A686" s="10" t="s">
        <v>887</v>
      </c>
      <c r="B686" s="11">
        <f>2967-2564.11</f>
        <v>402.8899999999999</v>
      </c>
    </row>
    <row r="687" spans="1:2" s="7" customFormat="1" ht="16.5" customHeight="1">
      <c r="A687" s="10" t="s">
        <v>218</v>
      </c>
      <c r="B687" s="11">
        <f>408-4.78</f>
        <v>403.22</v>
      </c>
    </row>
    <row r="688" spans="1:2" s="7" customFormat="1" ht="16.5" customHeight="1">
      <c r="A688" s="10" t="s">
        <v>1171</v>
      </c>
      <c r="B688" s="11">
        <f>2559-2559</f>
        <v>0</v>
      </c>
    </row>
    <row r="689" spans="1:2" s="7" customFormat="1" ht="16.5" customHeight="1">
      <c r="A689" s="10" t="s">
        <v>1518</v>
      </c>
      <c r="B689" s="11">
        <v>190</v>
      </c>
    </row>
    <row r="690" spans="1:2" s="7" customFormat="1" ht="16.5" customHeight="1">
      <c r="A690" s="10" t="s">
        <v>1554</v>
      </c>
      <c r="B690" s="11">
        <v>184</v>
      </c>
    </row>
    <row r="691" spans="1:2" s="7" customFormat="1" ht="16.5" customHeight="1">
      <c r="A691" s="10" t="s">
        <v>1406</v>
      </c>
      <c r="B691" s="11">
        <v>6</v>
      </c>
    </row>
    <row r="692" spans="1:2" s="7" customFormat="1" ht="16.5" customHeight="1">
      <c r="A692" s="10" t="s">
        <v>704</v>
      </c>
      <c r="B692" s="11">
        <f>986-986</f>
        <v>0</v>
      </c>
    </row>
    <row r="693" spans="1:2" s="7" customFormat="1" ht="16.5" customHeight="1">
      <c r="A693" s="10" t="s">
        <v>909</v>
      </c>
      <c r="B693" s="11">
        <v>0</v>
      </c>
    </row>
    <row r="694" spans="1:2" s="7" customFormat="1" ht="16.5" customHeight="1">
      <c r="A694" s="10" t="s">
        <v>454</v>
      </c>
      <c r="B694" s="11">
        <v>0</v>
      </c>
    </row>
    <row r="695" spans="1:2" s="7" customFormat="1" ht="16.5" customHeight="1">
      <c r="A695" s="10" t="s">
        <v>580</v>
      </c>
      <c r="B695" s="11">
        <v>0</v>
      </c>
    </row>
    <row r="696" spans="1:2" s="7" customFormat="1" ht="16.5" customHeight="1">
      <c r="A696" s="10" t="s">
        <v>1398</v>
      </c>
      <c r="B696" s="11">
        <v>0</v>
      </c>
    </row>
    <row r="697" spans="1:2" s="7" customFormat="1" ht="16.5" customHeight="1">
      <c r="A697" s="10" t="s">
        <v>1370</v>
      </c>
      <c r="B697" s="11">
        <v>0</v>
      </c>
    </row>
    <row r="698" spans="1:2" s="7" customFormat="1" ht="16.5" customHeight="1">
      <c r="A698" s="10" t="s">
        <v>1167</v>
      </c>
      <c r="B698" s="11">
        <v>0</v>
      </c>
    </row>
    <row r="699" spans="1:2" s="7" customFormat="1" ht="16.5" customHeight="1">
      <c r="A699" s="10" t="s">
        <v>1489</v>
      </c>
      <c r="B699" s="11">
        <v>0</v>
      </c>
    </row>
    <row r="700" spans="1:2" s="7" customFormat="1" ht="16.5" customHeight="1">
      <c r="A700" s="10" t="s">
        <v>1369</v>
      </c>
      <c r="B700" s="11">
        <v>0</v>
      </c>
    </row>
    <row r="701" spans="1:2" s="7" customFormat="1" ht="16.5" customHeight="1">
      <c r="A701" s="10" t="s">
        <v>217</v>
      </c>
      <c r="B701" s="11">
        <f>1926-3</f>
        <v>1923</v>
      </c>
    </row>
    <row r="702" spans="1:2" s="7" customFormat="1" ht="16.5" customHeight="1">
      <c r="A702" s="10" t="s">
        <v>816</v>
      </c>
      <c r="B702" s="11">
        <f>1926-3</f>
        <v>1923</v>
      </c>
    </row>
    <row r="703" spans="1:2" s="7" customFormat="1" ht="16.5" customHeight="1">
      <c r="A703" s="10" t="s">
        <v>630</v>
      </c>
      <c r="B703" s="11">
        <f>39690-4764.85</f>
        <v>34925.15</v>
      </c>
    </row>
    <row r="704" spans="1:2" s="7" customFormat="1" ht="16.5" customHeight="1">
      <c r="A704" s="10" t="s">
        <v>664</v>
      </c>
      <c r="B704" s="11">
        <f>1959-1746</f>
        <v>213</v>
      </c>
    </row>
    <row r="705" spans="1:2" s="7" customFormat="1" ht="16.5" customHeight="1">
      <c r="A705" s="10" t="s">
        <v>1571</v>
      </c>
      <c r="B705" s="11">
        <f>1944-1737</f>
        <v>207</v>
      </c>
    </row>
    <row r="706" spans="1:2" s="7" customFormat="1" ht="16.5" customHeight="1">
      <c r="A706" s="10" t="s">
        <v>548</v>
      </c>
      <c r="B706" s="11">
        <f>15-8.5</f>
        <v>6.5</v>
      </c>
    </row>
    <row r="707" spans="1:2" s="7" customFormat="1" ht="16.5" customHeight="1">
      <c r="A707" s="10" t="s">
        <v>59</v>
      </c>
      <c r="B707" s="11">
        <v>0</v>
      </c>
    </row>
    <row r="708" spans="1:2" s="7" customFormat="1" ht="16.5" customHeight="1">
      <c r="A708" s="10" t="s">
        <v>940</v>
      </c>
      <c r="B708" s="11">
        <v>0</v>
      </c>
    </row>
    <row r="709" spans="1:2" s="7" customFormat="1" ht="16.5" customHeight="1">
      <c r="A709" s="10" t="s">
        <v>1198</v>
      </c>
      <c r="B709" s="11">
        <v>1045</v>
      </c>
    </row>
    <row r="710" spans="1:2" s="7" customFormat="1" ht="16.5" customHeight="1">
      <c r="A710" s="10" t="s">
        <v>1546</v>
      </c>
      <c r="B710" s="11">
        <v>29</v>
      </c>
    </row>
    <row r="711" spans="1:2" s="7" customFormat="1" ht="16.5" customHeight="1">
      <c r="A711" s="10" t="s">
        <v>140</v>
      </c>
      <c r="B711" s="11">
        <v>244</v>
      </c>
    </row>
    <row r="712" spans="1:2" s="7" customFormat="1" ht="16.5" customHeight="1">
      <c r="A712" s="10" t="s">
        <v>1478</v>
      </c>
      <c r="B712" s="11">
        <v>0</v>
      </c>
    </row>
    <row r="713" spans="1:2" s="7" customFormat="1" ht="16.5" customHeight="1">
      <c r="A713" s="10" t="s">
        <v>205</v>
      </c>
      <c r="B713" s="11">
        <v>0</v>
      </c>
    </row>
    <row r="714" spans="1:2" s="7" customFormat="1" ht="16.5" customHeight="1">
      <c r="A714" s="10" t="s">
        <v>1086</v>
      </c>
      <c r="B714" s="11">
        <v>0</v>
      </c>
    </row>
    <row r="715" spans="1:2" s="7" customFormat="1" ht="16.5" customHeight="1">
      <c r="A715" s="10" t="s">
        <v>274</v>
      </c>
      <c r="B715" s="11">
        <v>0</v>
      </c>
    </row>
    <row r="716" spans="1:2" s="7" customFormat="1" ht="16.5" customHeight="1">
      <c r="A716" s="10" t="s">
        <v>1502</v>
      </c>
      <c r="B716" s="11">
        <v>0</v>
      </c>
    </row>
    <row r="717" spans="1:2" s="7" customFormat="1" ht="16.5" customHeight="1">
      <c r="A717" s="10" t="s">
        <v>925</v>
      </c>
      <c r="B717" s="11">
        <v>0</v>
      </c>
    </row>
    <row r="718" spans="1:2" s="7" customFormat="1" ht="16.5" customHeight="1">
      <c r="A718" s="10" t="s">
        <v>469</v>
      </c>
      <c r="B718" s="11">
        <v>0</v>
      </c>
    </row>
    <row r="719" spans="1:2" s="7" customFormat="1" ht="16.5" customHeight="1">
      <c r="A719" s="10" t="s">
        <v>731</v>
      </c>
      <c r="B719" s="11">
        <v>0</v>
      </c>
    </row>
    <row r="720" spans="1:2" s="7" customFormat="1" ht="16.5" customHeight="1">
      <c r="A720" s="10" t="s">
        <v>1074</v>
      </c>
      <c r="B720" s="11">
        <v>0</v>
      </c>
    </row>
    <row r="721" spans="1:2" s="7" customFormat="1" ht="16.5" customHeight="1">
      <c r="A721" s="10" t="s">
        <v>563</v>
      </c>
      <c r="B721" s="11">
        <v>772</v>
      </c>
    </row>
    <row r="722" spans="1:2" s="7" customFormat="1" ht="16.5" customHeight="1">
      <c r="A722" s="10" t="s">
        <v>1434</v>
      </c>
      <c r="B722" s="11">
        <f>2662-1236.57</f>
        <v>1425.43</v>
      </c>
    </row>
    <row r="723" spans="1:2" s="7" customFormat="1" ht="16.5" customHeight="1">
      <c r="A723" s="10" t="s">
        <v>594</v>
      </c>
      <c r="B723" s="11">
        <v>0</v>
      </c>
    </row>
    <row r="724" spans="1:2" s="7" customFormat="1" ht="16.5" customHeight="1">
      <c r="A724" s="10" t="s">
        <v>772</v>
      </c>
      <c r="B724" s="11">
        <f>1848-1236.57</f>
        <v>611.4300000000001</v>
      </c>
    </row>
    <row r="725" spans="1:2" s="7" customFormat="1" ht="16.5" customHeight="1">
      <c r="A725" s="10" t="s">
        <v>286</v>
      </c>
      <c r="B725" s="11">
        <v>814</v>
      </c>
    </row>
    <row r="726" spans="1:2" s="7" customFormat="1" ht="16.5" customHeight="1">
      <c r="A726" s="10" t="s">
        <v>703</v>
      </c>
      <c r="B726" s="11">
        <f>3975-606.6</f>
        <v>3368.4</v>
      </c>
    </row>
    <row r="727" spans="1:2" s="7" customFormat="1" ht="16.5" customHeight="1">
      <c r="A727" s="10" t="s">
        <v>376</v>
      </c>
      <c r="B727" s="11">
        <v>868</v>
      </c>
    </row>
    <row r="728" spans="1:2" s="7" customFormat="1" ht="16.5" customHeight="1">
      <c r="A728" s="10" t="s">
        <v>92</v>
      </c>
      <c r="B728" s="11">
        <v>0</v>
      </c>
    </row>
    <row r="729" spans="1:2" s="7" customFormat="1" ht="16.5" customHeight="1">
      <c r="A729" s="10" t="s">
        <v>280</v>
      </c>
      <c r="B729" s="11">
        <v>14</v>
      </c>
    </row>
    <row r="730" spans="1:2" s="7" customFormat="1" ht="16.5" customHeight="1">
      <c r="A730" s="10" t="s">
        <v>1283</v>
      </c>
      <c r="B730" s="11">
        <v>0</v>
      </c>
    </row>
    <row r="731" spans="1:2" s="7" customFormat="1" ht="16.5" customHeight="1">
      <c r="A731" s="10" t="s">
        <v>139</v>
      </c>
      <c r="B731" s="11">
        <v>0</v>
      </c>
    </row>
    <row r="732" spans="1:2" s="7" customFormat="1" ht="16.5" customHeight="1">
      <c r="A732" s="10" t="s">
        <v>1470</v>
      </c>
      <c r="B732" s="11">
        <v>0</v>
      </c>
    </row>
    <row r="733" spans="1:2" s="7" customFormat="1" ht="16.5" customHeight="1">
      <c r="A733" s="10" t="s">
        <v>1038</v>
      </c>
      <c r="B733" s="11">
        <v>0</v>
      </c>
    </row>
    <row r="734" spans="1:2" s="7" customFormat="1" ht="16.5" customHeight="1">
      <c r="A734" s="10" t="s">
        <v>1368</v>
      </c>
      <c r="B734" s="11">
        <f>2723-606.6</f>
        <v>2116.4</v>
      </c>
    </row>
    <row r="735" spans="1:2" s="7" customFormat="1" ht="16.5" customHeight="1">
      <c r="A735" s="10" t="s">
        <v>681</v>
      </c>
      <c r="B735" s="11">
        <v>370</v>
      </c>
    </row>
    <row r="736" spans="1:2" s="7" customFormat="1" ht="16.5" customHeight="1">
      <c r="A736" s="10" t="s">
        <v>1545</v>
      </c>
      <c r="B736" s="11">
        <v>0</v>
      </c>
    </row>
    <row r="737" spans="1:2" s="7" customFormat="1" ht="16.5" customHeight="1">
      <c r="A737" s="10" t="s">
        <v>461</v>
      </c>
      <c r="B737" s="11">
        <v>0</v>
      </c>
    </row>
    <row r="738" spans="1:2" s="7" customFormat="1" ht="16.5" customHeight="1">
      <c r="A738" s="10" t="s">
        <v>1103</v>
      </c>
      <c r="B738" s="11">
        <f>21477-411.38</f>
        <v>21065.62</v>
      </c>
    </row>
    <row r="739" spans="1:2" s="7" customFormat="1" ht="16.5" customHeight="1">
      <c r="A739" s="10" t="s">
        <v>663</v>
      </c>
      <c r="B739" s="11">
        <f>1003-205.77</f>
        <v>797.23</v>
      </c>
    </row>
    <row r="740" spans="1:2" s="7" customFormat="1" ht="16.5" customHeight="1">
      <c r="A740" s="10" t="s">
        <v>593</v>
      </c>
      <c r="B740" s="11">
        <f>2668-160.61</f>
        <v>2507.39</v>
      </c>
    </row>
    <row r="741" spans="1:2" s="7" customFormat="1" ht="16.5" customHeight="1">
      <c r="A741" s="10" t="s">
        <v>30</v>
      </c>
      <c r="B741" s="11">
        <v>0</v>
      </c>
    </row>
    <row r="742" spans="1:2" s="7" customFormat="1" ht="16.5" customHeight="1">
      <c r="A742" s="10" t="s">
        <v>228</v>
      </c>
      <c r="B742" s="11">
        <v>344</v>
      </c>
    </row>
    <row r="743" spans="1:2" s="7" customFormat="1" ht="16.5" customHeight="1">
      <c r="A743" s="10" t="s">
        <v>717</v>
      </c>
      <c r="B743" s="11">
        <v>0</v>
      </c>
    </row>
    <row r="744" spans="1:2" s="7" customFormat="1" ht="16.5" customHeight="1">
      <c r="A744" s="10" t="s">
        <v>1073</v>
      </c>
      <c r="B744" s="11">
        <v>17110</v>
      </c>
    </row>
    <row r="745" spans="1:2" s="7" customFormat="1" ht="16.5" customHeight="1">
      <c r="A745" s="10" t="s">
        <v>344</v>
      </c>
      <c r="B745" s="11">
        <v>307</v>
      </c>
    </row>
    <row r="746" spans="1:2" s="7" customFormat="1" ht="16.5" customHeight="1">
      <c r="A746" s="10" t="s">
        <v>767</v>
      </c>
      <c r="B746" s="11">
        <v>0</v>
      </c>
    </row>
    <row r="747" spans="1:2" s="7" customFormat="1" ht="16.5" customHeight="1">
      <c r="A747" s="10" t="s">
        <v>66</v>
      </c>
      <c r="B747" s="11">
        <v>0</v>
      </c>
    </row>
    <row r="748" spans="1:2" s="7" customFormat="1" ht="16.5" customHeight="1">
      <c r="A748" s="10" t="s">
        <v>1010</v>
      </c>
      <c r="B748" s="11">
        <v>0</v>
      </c>
    </row>
    <row r="749" spans="1:2" s="7" customFormat="1" ht="16.5" customHeight="1">
      <c r="A749" s="10" t="s">
        <v>1195</v>
      </c>
      <c r="B749" s="11">
        <v>0</v>
      </c>
    </row>
    <row r="750" spans="1:2" s="7" customFormat="1" ht="16.5" customHeight="1">
      <c r="A750" s="10" t="s">
        <v>571</v>
      </c>
      <c r="B750" s="11">
        <v>0</v>
      </c>
    </row>
    <row r="751" spans="1:2" s="7" customFormat="1" ht="16.5" customHeight="1">
      <c r="A751" s="10" t="s">
        <v>1026</v>
      </c>
      <c r="B751" s="11">
        <f>6212-764.13</f>
        <v>5447.87</v>
      </c>
    </row>
    <row r="752" spans="1:2" s="7" customFormat="1" ht="16.5" customHeight="1">
      <c r="A752" s="10" t="s">
        <v>830</v>
      </c>
      <c r="B752" s="11">
        <f>791-215.8</f>
        <v>575.2</v>
      </c>
    </row>
    <row r="753" spans="1:2" s="7" customFormat="1" ht="16.5" customHeight="1">
      <c r="A753" s="10" t="s">
        <v>653</v>
      </c>
      <c r="B753" s="11">
        <f>4738-476.21</f>
        <v>4261.79</v>
      </c>
    </row>
    <row r="754" spans="1:2" s="7" customFormat="1" ht="16.5" customHeight="1">
      <c r="A754" s="10" t="s">
        <v>1512</v>
      </c>
      <c r="B754" s="11">
        <f>683-72.12</f>
        <v>610.88</v>
      </c>
    </row>
    <row r="755" spans="1:2" s="7" customFormat="1" ht="16.5" customHeight="1">
      <c r="A755" s="10" t="s">
        <v>1288</v>
      </c>
      <c r="B755" s="11">
        <v>1080</v>
      </c>
    </row>
    <row r="756" spans="1:2" s="7" customFormat="1" ht="16.5" customHeight="1">
      <c r="A756" s="10" t="s">
        <v>1571</v>
      </c>
      <c r="B756" s="11">
        <v>31</v>
      </c>
    </row>
    <row r="757" spans="1:2" s="7" customFormat="1" ht="16.5" customHeight="1">
      <c r="A757" s="10" t="s">
        <v>548</v>
      </c>
      <c r="B757" s="11">
        <v>0</v>
      </c>
    </row>
    <row r="758" spans="1:2" s="7" customFormat="1" ht="16.5" customHeight="1">
      <c r="A758" s="10" t="s">
        <v>59</v>
      </c>
      <c r="B758" s="11">
        <v>0</v>
      </c>
    </row>
    <row r="759" spans="1:2" s="7" customFormat="1" ht="16.5" customHeight="1">
      <c r="A759" s="10" t="s">
        <v>509</v>
      </c>
      <c r="B759" s="11">
        <v>6</v>
      </c>
    </row>
    <row r="760" spans="1:2" s="7" customFormat="1" ht="16.5" customHeight="1">
      <c r="A760" s="10" t="s">
        <v>1137</v>
      </c>
      <c r="B760" s="11">
        <v>0</v>
      </c>
    </row>
    <row r="761" spans="1:2" s="7" customFormat="1" ht="16.5" customHeight="1">
      <c r="A761" s="10" t="s">
        <v>343</v>
      </c>
      <c r="B761" s="11">
        <v>1</v>
      </c>
    </row>
    <row r="762" spans="1:2" s="7" customFormat="1" ht="16.5" customHeight="1">
      <c r="A762" s="10" t="s">
        <v>25</v>
      </c>
      <c r="B762" s="11">
        <v>541</v>
      </c>
    </row>
    <row r="763" spans="1:2" s="7" customFormat="1" ht="16.5" customHeight="1">
      <c r="A763" s="10" t="s">
        <v>54</v>
      </c>
      <c r="B763" s="11">
        <v>355</v>
      </c>
    </row>
    <row r="764" spans="1:2" s="7" customFormat="1" ht="16.5" customHeight="1">
      <c r="A764" s="10" t="s">
        <v>363</v>
      </c>
      <c r="B764" s="11">
        <v>146</v>
      </c>
    </row>
    <row r="765" spans="1:2" s="7" customFormat="1" ht="16.5" customHeight="1">
      <c r="A765" s="10" t="s">
        <v>453</v>
      </c>
      <c r="B765" s="11">
        <v>1280</v>
      </c>
    </row>
    <row r="766" spans="1:2" s="7" customFormat="1" ht="16.5" customHeight="1">
      <c r="A766" s="10" t="s">
        <v>415</v>
      </c>
      <c r="B766" s="11">
        <v>1280</v>
      </c>
    </row>
    <row r="767" spans="1:2" s="7" customFormat="1" ht="16.5" customHeight="1">
      <c r="A767" s="10" t="s">
        <v>1102</v>
      </c>
      <c r="B767" s="11">
        <v>2646</v>
      </c>
    </row>
    <row r="768" spans="1:2" s="7" customFormat="1" ht="16.5" customHeight="1">
      <c r="A768" s="10" t="s">
        <v>1579</v>
      </c>
      <c r="B768" s="11">
        <v>154</v>
      </c>
    </row>
    <row r="769" spans="1:2" s="7" customFormat="1" ht="16.5" customHeight="1">
      <c r="A769" s="10" t="s">
        <v>1571</v>
      </c>
      <c r="B769" s="11">
        <v>154</v>
      </c>
    </row>
    <row r="770" spans="1:2" s="7" customFormat="1" ht="16.5" customHeight="1">
      <c r="A770" s="10" t="s">
        <v>548</v>
      </c>
      <c r="B770" s="11">
        <v>0</v>
      </c>
    </row>
    <row r="771" spans="1:2" s="7" customFormat="1" ht="16.5" customHeight="1">
      <c r="A771" s="10" t="s">
        <v>59</v>
      </c>
      <c r="B771" s="11">
        <v>0</v>
      </c>
    </row>
    <row r="772" spans="1:2" s="7" customFormat="1" ht="16.5" customHeight="1">
      <c r="A772" s="10" t="s">
        <v>1483</v>
      </c>
      <c r="B772" s="11">
        <v>0</v>
      </c>
    </row>
    <row r="773" spans="1:2" s="7" customFormat="1" ht="16.5" customHeight="1">
      <c r="A773" s="10" t="s">
        <v>626</v>
      </c>
      <c r="B773" s="11">
        <v>0</v>
      </c>
    </row>
    <row r="774" spans="1:2" s="7" customFormat="1" ht="16.5" customHeight="1">
      <c r="A774" s="10" t="s">
        <v>1241</v>
      </c>
      <c r="B774" s="11">
        <v>0</v>
      </c>
    </row>
    <row r="775" spans="1:2" s="7" customFormat="1" ht="16.5" customHeight="1">
      <c r="A775" s="10" t="s">
        <v>1465</v>
      </c>
      <c r="B775" s="11">
        <v>0</v>
      </c>
    </row>
    <row r="776" spans="1:2" s="7" customFormat="1" ht="16.5" customHeight="1">
      <c r="A776" s="10" t="s">
        <v>1405</v>
      </c>
      <c r="B776" s="11">
        <v>0</v>
      </c>
    </row>
    <row r="777" spans="1:2" s="7" customFormat="1" ht="16.5" customHeight="1">
      <c r="A777" s="10" t="s">
        <v>822</v>
      </c>
      <c r="B777" s="11">
        <v>0</v>
      </c>
    </row>
    <row r="778" spans="1:2" s="7" customFormat="1" ht="16.5" customHeight="1">
      <c r="A778" s="10" t="s">
        <v>924</v>
      </c>
      <c r="B778" s="11">
        <v>0</v>
      </c>
    </row>
    <row r="779" spans="1:2" s="7" customFormat="1" ht="16.5" customHeight="1">
      <c r="A779" s="10" t="s">
        <v>1085</v>
      </c>
      <c r="B779" s="11">
        <v>0</v>
      </c>
    </row>
    <row r="780" spans="1:2" s="7" customFormat="1" ht="16.5" customHeight="1">
      <c r="A780" s="10" t="s">
        <v>692</v>
      </c>
      <c r="B780" s="11">
        <v>0</v>
      </c>
    </row>
    <row r="781" spans="1:2" s="7" customFormat="1" ht="16.5" customHeight="1">
      <c r="A781" s="10" t="s">
        <v>673</v>
      </c>
      <c r="B781" s="11">
        <v>1391</v>
      </c>
    </row>
    <row r="782" spans="1:2" s="7" customFormat="1" ht="16.5" customHeight="1">
      <c r="A782" s="10" t="s">
        <v>600</v>
      </c>
      <c r="B782" s="11">
        <v>1010</v>
      </c>
    </row>
    <row r="783" spans="1:2" s="7" customFormat="1" ht="16.5" customHeight="1">
      <c r="A783" s="10" t="s">
        <v>1576</v>
      </c>
      <c r="B783" s="11">
        <v>100</v>
      </c>
    </row>
    <row r="784" spans="1:2" s="7" customFormat="1" ht="16.5" customHeight="1">
      <c r="A784" s="10" t="s">
        <v>1385</v>
      </c>
      <c r="B784" s="11">
        <v>0</v>
      </c>
    </row>
    <row r="785" spans="1:2" s="7" customFormat="1" ht="16.5" customHeight="1">
      <c r="A785" s="10" t="s">
        <v>1194</v>
      </c>
      <c r="B785" s="11">
        <v>0</v>
      </c>
    </row>
    <row r="786" spans="1:2" s="7" customFormat="1" ht="16.5" customHeight="1">
      <c r="A786" s="10" t="s">
        <v>761</v>
      </c>
      <c r="B786" s="11">
        <v>0</v>
      </c>
    </row>
    <row r="787" spans="1:2" s="7" customFormat="1" ht="16.5" customHeight="1">
      <c r="A787" s="10" t="s">
        <v>1227</v>
      </c>
      <c r="B787" s="11">
        <v>0</v>
      </c>
    </row>
    <row r="788" spans="1:2" s="7" customFormat="1" ht="16.5" customHeight="1">
      <c r="A788" s="10" t="s">
        <v>1045</v>
      </c>
      <c r="B788" s="11">
        <v>281</v>
      </c>
    </row>
    <row r="789" spans="1:2" s="7" customFormat="1" ht="16.5" customHeight="1">
      <c r="A789" s="10" t="s">
        <v>258</v>
      </c>
      <c r="B789" s="11">
        <v>0</v>
      </c>
    </row>
    <row r="790" spans="1:2" s="7" customFormat="1" ht="16.5" customHeight="1">
      <c r="A790" s="10" t="s">
        <v>894</v>
      </c>
      <c r="B790" s="11">
        <v>30</v>
      </c>
    </row>
    <row r="791" spans="1:2" s="7" customFormat="1" ht="16.5" customHeight="1">
      <c r="A791" s="10" t="s">
        <v>184</v>
      </c>
      <c r="B791" s="11">
        <v>0</v>
      </c>
    </row>
    <row r="792" spans="1:2" s="7" customFormat="1" ht="16.5" customHeight="1">
      <c r="A792" s="10" t="s">
        <v>1326</v>
      </c>
      <c r="B792" s="11">
        <v>30</v>
      </c>
    </row>
    <row r="793" spans="1:2" s="7" customFormat="1" ht="16.5" customHeight="1">
      <c r="A793" s="10" t="s">
        <v>1414</v>
      </c>
      <c r="B793" s="11">
        <v>0</v>
      </c>
    </row>
    <row r="794" spans="1:2" s="7" customFormat="1" ht="16.5" customHeight="1">
      <c r="A794" s="10" t="s">
        <v>315</v>
      </c>
      <c r="B794" s="11">
        <v>0</v>
      </c>
    </row>
    <row r="795" spans="1:2" s="7" customFormat="1" ht="16.5" customHeight="1">
      <c r="A795" s="10" t="s">
        <v>1161</v>
      </c>
      <c r="B795" s="11">
        <v>0</v>
      </c>
    </row>
    <row r="796" spans="1:2" s="7" customFormat="1" ht="16.5" customHeight="1">
      <c r="A796" s="10" t="s">
        <v>1567</v>
      </c>
      <c r="B796" s="11">
        <v>0</v>
      </c>
    </row>
    <row r="797" spans="1:2" s="7" customFormat="1" ht="16.5" customHeight="1">
      <c r="A797" s="10" t="s">
        <v>1182</v>
      </c>
      <c r="B797" s="11">
        <v>0</v>
      </c>
    </row>
    <row r="798" spans="1:2" s="7" customFormat="1" ht="16.5" customHeight="1">
      <c r="A798" s="10" t="s">
        <v>522</v>
      </c>
      <c r="B798" s="11">
        <v>0</v>
      </c>
    </row>
    <row r="799" spans="1:2" s="7" customFormat="1" ht="16.5" customHeight="1">
      <c r="A799" s="10" t="s">
        <v>1536</v>
      </c>
      <c r="B799" s="11">
        <v>0</v>
      </c>
    </row>
    <row r="800" spans="1:2" s="7" customFormat="1" ht="16.5" customHeight="1">
      <c r="A800" s="10" t="s">
        <v>1304</v>
      </c>
      <c r="B800" s="11">
        <v>0</v>
      </c>
    </row>
    <row r="801" spans="1:2" s="7" customFormat="1" ht="16.5" customHeight="1">
      <c r="A801" s="10" t="s">
        <v>432</v>
      </c>
      <c r="B801" s="11">
        <v>0</v>
      </c>
    </row>
    <row r="802" spans="1:2" s="7" customFormat="1" ht="16.5" customHeight="1">
      <c r="A802" s="10" t="s">
        <v>259</v>
      </c>
      <c r="B802" s="11">
        <v>0</v>
      </c>
    </row>
    <row r="803" spans="1:2" s="7" customFormat="1" ht="16.5" customHeight="1">
      <c r="A803" s="10" t="s">
        <v>10</v>
      </c>
      <c r="B803" s="11">
        <v>0</v>
      </c>
    </row>
    <row r="804" spans="1:2" s="7" customFormat="1" ht="16.5" customHeight="1">
      <c r="A804" s="10" t="s">
        <v>227</v>
      </c>
      <c r="B804" s="11">
        <v>0</v>
      </c>
    </row>
    <row r="805" spans="1:2" s="7" customFormat="1" ht="16.5" customHeight="1">
      <c r="A805" s="10" t="s">
        <v>786</v>
      </c>
      <c r="B805" s="11">
        <v>0</v>
      </c>
    </row>
    <row r="806" spans="1:2" s="7" customFormat="1" ht="16.5" customHeight="1">
      <c r="A806" s="10" t="s">
        <v>990</v>
      </c>
      <c r="B806" s="11">
        <v>0</v>
      </c>
    </row>
    <row r="807" spans="1:2" s="7" customFormat="1" ht="16.5" customHeight="1">
      <c r="A807" s="10" t="s">
        <v>1363</v>
      </c>
      <c r="B807" s="11">
        <v>0</v>
      </c>
    </row>
    <row r="808" spans="1:2" s="7" customFormat="1" ht="16.5" customHeight="1">
      <c r="A808" s="10" t="s">
        <v>55</v>
      </c>
      <c r="B808" s="11">
        <v>0</v>
      </c>
    </row>
    <row r="809" spans="1:2" s="7" customFormat="1" ht="16.5" customHeight="1">
      <c r="A809" s="10" t="s">
        <v>1530</v>
      </c>
      <c r="B809" s="11">
        <v>0</v>
      </c>
    </row>
    <row r="810" spans="1:2" s="7" customFormat="1" ht="16.5" customHeight="1">
      <c r="A810" s="10" t="s">
        <v>710</v>
      </c>
      <c r="B810" s="11">
        <v>0</v>
      </c>
    </row>
    <row r="811" spans="1:2" s="7" customFormat="1" ht="16.5" customHeight="1">
      <c r="A811" s="10" t="s">
        <v>488</v>
      </c>
      <c r="B811" s="11">
        <v>0</v>
      </c>
    </row>
    <row r="812" spans="1:2" s="7" customFormat="1" ht="16.5" customHeight="1">
      <c r="A812" s="10" t="s">
        <v>1282</v>
      </c>
      <c r="B812" s="11">
        <v>0</v>
      </c>
    </row>
    <row r="813" spans="1:2" s="7" customFormat="1" ht="16.5" customHeight="1">
      <c r="A813" s="10" t="s">
        <v>324</v>
      </c>
      <c r="B813" s="11">
        <v>0</v>
      </c>
    </row>
    <row r="814" spans="1:2" s="7" customFormat="1" ht="16.5" customHeight="1">
      <c r="A814" s="10" t="s">
        <v>662</v>
      </c>
      <c r="B814" s="11">
        <v>0</v>
      </c>
    </row>
    <row r="815" spans="1:2" s="7" customFormat="1" ht="16.5" customHeight="1">
      <c r="A815" s="10" t="s">
        <v>1016</v>
      </c>
      <c r="B815" s="11">
        <v>0</v>
      </c>
    </row>
    <row r="816" spans="1:2" s="7" customFormat="1" ht="16.5" customHeight="1">
      <c r="A816" s="10" t="s">
        <v>862</v>
      </c>
      <c r="B816" s="11">
        <v>60</v>
      </c>
    </row>
    <row r="817" spans="1:2" s="7" customFormat="1" ht="16.5" customHeight="1">
      <c r="A817" s="10" t="s">
        <v>354</v>
      </c>
      <c r="B817" s="11">
        <v>60</v>
      </c>
    </row>
    <row r="818" spans="1:2" s="7" customFormat="1" ht="16.5" customHeight="1">
      <c r="A818" s="10" t="s">
        <v>821</v>
      </c>
      <c r="B818" s="11">
        <v>531</v>
      </c>
    </row>
    <row r="819" spans="1:2" s="7" customFormat="1" ht="16.5" customHeight="1">
      <c r="A819" s="10" t="s">
        <v>323</v>
      </c>
      <c r="B819" s="11">
        <v>12</v>
      </c>
    </row>
    <row r="820" spans="1:2" s="7" customFormat="1" ht="16.5" customHeight="1">
      <c r="A820" s="10" t="s">
        <v>257</v>
      </c>
      <c r="B820" s="11">
        <v>514</v>
      </c>
    </row>
    <row r="821" spans="1:2" s="7" customFormat="1" ht="16.5" customHeight="1">
      <c r="A821" s="10" t="s">
        <v>76</v>
      </c>
      <c r="B821" s="11">
        <v>5</v>
      </c>
    </row>
    <row r="822" spans="1:2" s="7" customFormat="1" ht="16.5" customHeight="1">
      <c r="A822" s="10" t="s">
        <v>452</v>
      </c>
      <c r="B822" s="11">
        <v>0</v>
      </c>
    </row>
    <row r="823" spans="1:2" s="7" customFormat="1" ht="16.5" customHeight="1">
      <c r="A823" s="10" t="s">
        <v>110</v>
      </c>
      <c r="B823" s="11">
        <v>0</v>
      </c>
    </row>
    <row r="824" spans="1:2" s="7" customFormat="1" ht="16.5" customHeight="1">
      <c r="A824" s="10" t="s">
        <v>855</v>
      </c>
      <c r="B824" s="11">
        <v>0</v>
      </c>
    </row>
    <row r="825" spans="1:2" s="7" customFormat="1" ht="16.5" customHeight="1">
      <c r="A825" s="10" t="s">
        <v>1193</v>
      </c>
      <c r="B825" s="11">
        <v>0</v>
      </c>
    </row>
    <row r="826" spans="1:2" s="7" customFormat="1" ht="16.5" customHeight="1">
      <c r="A826" s="10" t="s">
        <v>919</v>
      </c>
      <c r="B826" s="11">
        <v>0</v>
      </c>
    </row>
    <row r="827" spans="1:2" s="7" customFormat="1" ht="16.5" customHeight="1">
      <c r="A827" s="10" t="s">
        <v>1044</v>
      </c>
      <c r="B827" s="11">
        <v>0</v>
      </c>
    </row>
    <row r="828" spans="1:2" s="7" customFormat="1" ht="16.5" customHeight="1">
      <c r="A828" s="10" t="s">
        <v>858</v>
      </c>
      <c r="B828" s="11">
        <v>0</v>
      </c>
    </row>
    <row r="829" spans="1:2" s="7" customFormat="1" ht="16.5" customHeight="1">
      <c r="A829" s="10" t="s">
        <v>1571</v>
      </c>
      <c r="B829" s="11">
        <v>0</v>
      </c>
    </row>
    <row r="830" spans="1:2" s="7" customFormat="1" ht="16.5" customHeight="1">
      <c r="A830" s="10" t="s">
        <v>548</v>
      </c>
      <c r="B830" s="11">
        <v>0</v>
      </c>
    </row>
    <row r="831" spans="1:2" s="7" customFormat="1" ht="16.5" customHeight="1">
      <c r="A831" s="10" t="s">
        <v>59</v>
      </c>
      <c r="B831" s="11">
        <v>0</v>
      </c>
    </row>
    <row r="832" spans="1:2" s="7" customFormat="1" ht="16.5" customHeight="1">
      <c r="A832" s="10" t="s">
        <v>86</v>
      </c>
      <c r="B832" s="11">
        <v>0</v>
      </c>
    </row>
    <row r="833" spans="1:2" s="7" customFormat="1" ht="16.5" customHeight="1">
      <c r="A833" s="10" t="s">
        <v>854</v>
      </c>
      <c r="B833" s="11">
        <v>0</v>
      </c>
    </row>
    <row r="834" spans="1:2" s="7" customFormat="1" ht="16.5" customHeight="1">
      <c r="A834" s="10" t="s">
        <v>1170</v>
      </c>
      <c r="B834" s="11">
        <v>0</v>
      </c>
    </row>
    <row r="835" spans="1:2" s="7" customFormat="1" ht="16.5" customHeight="1">
      <c r="A835" s="10" t="s">
        <v>439</v>
      </c>
      <c r="B835" s="11">
        <v>0</v>
      </c>
    </row>
    <row r="836" spans="1:2" s="7" customFormat="1" ht="16.5" customHeight="1">
      <c r="A836" s="10" t="s">
        <v>1126</v>
      </c>
      <c r="B836" s="11">
        <v>0</v>
      </c>
    </row>
    <row r="837" spans="1:2" s="7" customFormat="1" ht="16.5" customHeight="1">
      <c r="A837" s="10" t="s">
        <v>845</v>
      </c>
      <c r="B837" s="11">
        <v>0</v>
      </c>
    </row>
    <row r="838" spans="1:2" s="7" customFormat="1" ht="16.5" customHeight="1">
      <c r="A838" s="10" t="s">
        <v>1511</v>
      </c>
      <c r="B838" s="11">
        <v>0</v>
      </c>
    </row>
    <row r="839" spans="1:2" s="7" customFormat="1" ht="16.5" customHeight="1">
      <c r="A839" s="10" t="s">
        <v>516</v>
      </c>
      <c r="B839" s="11">
        <v>0</v>
      </c>
    </row>
    <row r="840" spans="1:2" s="7" customFormat="1" ht="16.5" customHeight="1">
      <c r="A840" s="10" t="s">
        <v>759</v>
      </c>
      <c r="B840" s="11">
        <v>0</v>
      </c>
    </row>
    <row r="841" spans="1:2" s="7" customFormat="1" ht="16.5" customHeight="1">
      <c r="A841" s="10" t="s">
        <v>305</v>
      </c>
      <c r="B841" s="11">
        <v>0</v>
      </c>
    </row>
    <row r="842" spans="1:2" s="7" customFormat="1" ht="16.5" customHeight="1">
      <c r="A842" s="10" t="s">
        <v>54</v>
      </c>
      <c r="B842" s="11">
        <v>0</v>
      </c>
    </row>
    <row r="843" spans="1:2" s="7" customFormat="1" ht="16.5" customHeight="1">
      <c r="A843" s="10" t="s">
        <v>1464</v>
      </c>
      <c r="B843" s="11">
        <v>0</v>
      </c>
    </row>
    <row r="844" spans="1:2" s="7" customFormat="1" ht="16.5" customHeight="1">
      <c r="A844" s="10" t="s">
        <v>1018</v>
      </c>
      <c r="B844" s="11">
        <v>0</v>
      </c>
    </row>
    <row r="845" spans="1:2" s="7" customFormat="1" ht="16.5" customHeight="1">
      <c r="A845" s="10" t="s">
        <v>1362</v>
      </c>
      <c r="B845" s="11">
        <v>0</v>
      </c>
    </row>
    <row r="846" spans="1:2" s="7" customFormat="1" ht="16.5" customHeight="1">
      <c r="A846" s="10" t="s">
        <v>963</v>
      </c>
      <c r="B846" s="11">
        <v>0</v>
      </c>
    </row>
    <row r="847" spans="1:2" s="7" customFormat="1" ht="16.5" customHeight="1">
      <c r="A847" s="10" t="s">
        <v>554</v>
      </c>
      <c r="B847" s="11">
        <v>0</v>
      </c>
    </row>
    <row r="848" spans="1:2" s="7" customFormat="1" ht="16.5" customHeight="1">
      <c r="A848" s="10" t="s">
        <v>680</v>
      </c>
      <c r="B848" s="11">
        <v>0</v>
      </c>
    </row>
    <row r="849" spans="1:2" s="7" customFormat="1" ht="16.5" customHeight="1">
      <c r="A849" s="10" t="s">
        <v>1037</v>
      </c>
      <c r="B849" s="11">
        <v>0</v>
      </c>
    </row>
    <row r="850" spans="1:2" s="7" customFormat="1" ht="16.5" customHeight="1">
      <c r="A850" s="10" t="s">
        <v>844</v>
      </c>
      <c r="B850" s="11">
        <v>480</v>
      </c>
    </row>
    <row r="851" spans="1:2" s="7" customFormat="1" ht="16.5" customHeight="1">
      <c r="A851" s="10" t="s">
        <v>809</v>
      </c>
      <c r="B851" s="11">
        <v>480</v>
      </c>
    </row>
    <row r="852" spans="1:2" s="7" customFormat="1" ht="16.5" customHeight="1">
      <c r="A852" s="10" t="s">
        <v>1077</v>
      </c>
      <c r="B852" s="11">
        <f>14820-4934.36</f>
        <v>9885.64</v>
      </c>
    </row>
    <row r="853" spans="1:2" s="7" customFormat="1" ht="16.5" customHeight="1">
      <c r="A853" s="10" t="s">
        <v>82</v>
      </c>
      <c r="B853" s="11">
        <v>1528</v>
      </c>
    </row>
    <row r="854" spans="1:2" s="7" customFormat="1" ht="16.5" customHeight="1">
      <c r="A854" s="10" t="s">
        <v>1571</v>
      </c>
      <c r="B854" s="11">
        <v>792</v>
      </c>
    </row>
    <row r="855" spans="1:2" s="7" customFormat="1" ht="16.5" customHeight="1">
      <c r="A855" s="10" t="s">
        <v>548</v>
      </c>
      <c r="B855" s="11">
        <v>213</v>
      </c>
    </row>
    <row r="856" spans="1:2" s="7" customFormat="1" ht="16.5" customHeight="1">
      <c r="A856" s="10" t="s">
        <v>59</v>
      </c>
      <c r="B856" s="11">
        <v>0</v>
      </c>
    </row>
    <row r="857" spans="1:2" s="7" customFormat="1" ht="16.5" customHeight="1">
      <c r="A857" s="10" t="s">
        <v>329</v>
      </c>
      <c r="B857" s="11">
        <v>94</v>
      </c>
    </row>
    <row r="858" spans="1:2" s="7" customFormat="1" ht="16.5" customHeight="1">
      <c r="A858" s="10" t="s">
        <v>625</v>
      </c>
      <c r="B858" s="11">
        <v>0</v>
      </c>
    </row>
    <row r="859" spans="1:2" s="7" customFormat="1" ht="16.5" customHeight="1">
      <c r="A859" s="10" t="s">
        <v>314</v>
      </c>
      <c r="B859" s="11">
        <v>0</v>
      </c>
    </row>
    <row r="860" spans="1:2" s="7" customFormat="1" ht="16.5" customHeight="1">
      <c r="A860" s="10" t="s">
        <v>599</v>
      </c>
      <c r="B860" s="11">
        <v>277</v>
      </c>
    </row>
    <row r="861" spans="1:2" s="7" customFormat="1" ht="16.5" customHeight="1">
      <c r="A861" s="10" t="s">
        <v>177</v>
      </c>
      <c r="B861" s="11">
        <v>0</v>
      </c>
    </row>
    <row r="862" spans="1:2" s="7" customFormat="1" ht="16.5" customHeight="1">
      <c r="A862" s="10" t="s">
        <v>193</v>
      </c>
      <c r="B862" s="11">
        <v>0</v>
      </c>
    </row>
    <row r="863" spans="1:2" s="7" customFormat="1" ht="16.5" customHeight="1">
      <c r="A863" s="10" t="s">
        <v>870</v>
      </c>
      <c r="B863" s="11">
        <v>0</v>
      </c>
    </row>
    <row r="864" spans="1:2" s="7" customFormat="1" ht="16.5" customHeight="1">
      <c r="A864" s="10" t="s">
        <v>1341</v>
      </c>
      <c r="B864" s="11">
        <v>152</v>
      </c>
    </row>
    <row r="865" spans="1:2" s="7" customFormat="1" ht="16.5" customHeight="1">
      <c r="A865" s="10" t="s">
        <v>1136</v>
      </c>
      <c r="B865" s="11">
        <v>346</v>
      </c>
    </row>
    <row r="866" spans="1:2" s="7" customFormat="1" ht="16.5" customHeight="1">
      <c r="A866" s="10" t="s">
        <v>328</v>
      </c>
      <c r="B866" s="11">
        <v>346</v>
      </c>
    </row>
    <row r="867" spans="1:2" s="7" customFormat="1" ht="16.5" customHeight="1">
      <c r="A867" s="10" t="s">
        <v>1393</v>
      </c>
      <c r="B867" s="11">
        <f>8959-2605</f>
        <v>6354</v>
      </c>
    </row>
    <row r="868" spans="1:2" s="7" customFormat="1" ht="16.5" customHeight="1">
      <c r="A868" s="10" t="s">
        <v>667</v>
      </c>
      <c r="B868" s="11">
        <f>8179-1825</f>
        <v>6354</v>
      </c>
    </row>
    <row r="869" spans="1:2" s="7" customFormat="1" ht="16.5" customHeight="1">
      <c r="A869" s="10" t="s">
        <v>199</v>
      </c>
      <c r="B869" s="11">
        <v>0</v>
      </c>
    </row>
    <row r="870" spans="1:2" s="7" customFormat="1" ht="16.5" customHeight="1">
      <c r="A870" s="10" t="s">
        <v>1108</v>
      </c>
      <c r="B870" s="11">
        <f>1810-814.96</f>
        <v>995.04</v>
      </c>
    </row>
    <row r="871" spans="1:2" s="7" customFormat="1" ht="16.5" customHeight="1">
      <c r="A871" s="10" t="s">
        <v>553</v>
      </c>
      <c r="B871" s="11">
        <f>1810-814.96</f>
        <v>995.04</v>
      </c>
    </row>
    <row r="872" spans="1:2" s="7" customFormat="1" ht="16.5" customHeight="1">
      <c r="A872" s="10" t="s">
        <v>514</v>
      </c>
      <c r="B872" s="11">
        <v>663</v>
      </c>
    </row>
    <row r="873" spans="1:2" s="7" customFormat="1" ht="16.5" customHeight="1">
      <c r="A873" s="10" t="s">
        <v>1335</v>
      </c>
      <c r="B873" s="11">
        <v>663</v>
      </c>
    </row>
    <row r="874" spans="1:2" s="7" customFormat="1" ht="16.5" customHeight="1">
      <c r="A874" s="10" t="s">
        <v>1240</v>
      </c>
      <c r="B874" s="11">
        <f>1514-1514.4</f>
        <v>-0.40000000000009095</v>
      </c>
    </row>
    <row r="875" spans="1:2" s="7" customFormat="1" ht="16.5" customHeight="1">
      <c r="A875" s="10" t="s">
        <v>395</v>
      </c>
      <c r="B875" s="11">
        <v>0</v>
      </c>
    </row>
    <row r="876" spans="1:2" s="7" customFormat="1" ht="16.5" customHeight="1">
      <c r="A876" s="10" t="s">
        <v>623</v>
      </c>
      <c r="B876" s="11">
        <f>44552-7989.57</f>
        <v>36562.43</v>
      </c>
    </row>
    <row r="877" spans="1:2" s="7" customFormat="1" ht="16.5" customHeight="1">
      <c r="A877" s="10" t="s">
        <v>31</v>
      </c>
      <c r="B877" s="11">
        <f>17632-1311.32</f>
        <v>16320.68</v>
      </c>
    </row>
    <row r="878" spans="1:2" s="7" customFormat="1" ht="16.5" customHeight="1">
      <c r="A878" s="10" t="s">
        <v>1571</v>
      </c>
      <c r="B878" s="11">
        <v>438</v>
      </c>
    </row>
    <row r="879" spans="1:2" s="7" customFormat="1" ht="16.5" customHeight="1">
      <c r="A879" s="10" t="s">
        <v>548</v>
      </c>
      <c r="B879" s="11">
        <f>293-256.35</f>
        <v>36.64999999999998</v>
      </c>
    </row>
    <row r="880" spans="1:2" s="7" customFormat="1" ht="16.5" customHeight="1">
      <c r="A880" s="10" t="s">
        <v>59</v>
      </c>
      <c r="B880" s="11">
        <v>0</v>
      </c>
    </row>
    <row r="881" spans="1:2" s="7" customFormat="1" ht="16.5" customHeight="1">
      <c r="A881" s="10" t="s">
        <v>54</v>
      </c>
      <c r="B881" s="11">
        <f>3186-1043.47</f>
        <v>2142.5299999999997</v>
      </c>
    </row>
    <row r="882" spans="1:2" s="7" customFormat="1" ht="16.5" customHeight="1">
      <c r="A882" s="10" t="s">
        <v>1586</v>
      </c>
      <c r="B882" s="11">
        <v>0</v>
      </c>
    </row>
    <row r="883" spans="1:2" s="7" customFormat="1" ht="16.5" customHeight="1">
      <c r="A883" s="10" t="s">
        <v>60</v>
      </c>
      <c r="B883" s="11">
        <v>3148</v>
      </c>
    </row>
    <row r="884" spans="1:2" s="7" customFormat="1" ht="16.5" customHeight="1">
      <c r="A884" s="10" t="s">
        <v>144</v>
      </c>
      <c r="B884" s="11">
        <v>121</v>
      </c>
    </row>
    <row r="885" spans="1:2" s="7" customFormat="1" ht="16.5" customHeight="1">
      <c r="A885" s="10" t="s">
        <v>709</v>
      </c>
      <c r="B885" s="11">
        <v>0</v>
      </c>
    </row>
    <row r="886" spans="1:2" s="7" customFormat="1" ht="16.5" customHeight="1">
      <c r="A886" s="10" t="s">
        <v>939</v>
      </c>
      <c r="B886" s="11">
        <v>12</v>
      </c>
    </row>
    <row r="887" spans="1:2" s="7" customFormat="1" ht="16.5" customHeight="1">
      <c r="A887" s="10" t="s">
        <v>1469</v>
      </c>
      <c r="B887" s="11">
        <v>0</v>
      </c>
    </row>
    <row r="888" spans="1:2" s="7" customFormat="1" ht="16.5" customHeight="1">
      <c r="A888" s="10" t="s">
        <v>612</v>
      </c>
      <c r="B888" s="11">
        <v>0</v>
      </c>
    </row>
    <row r="889" spans="1:2" s="7" customFormat="1" ht="16.5" customHeight="1">
      <c r="A889" s="10" t="s">
        <v>359</v>
      </c>
      <c r="B889" s="11">
        <v>0</v>
      </c>
    </row>
    <row r="890" spans="1:2" s="7" customFormat="1" ht="16.5" customHeight="1">
      <c r="A890" s="10" t="s">
        <v>803</v>
      </c>
      <c r="B890" s="11">
        <v>141</v>
      </c>
    </row>
    <row r="891" spans="1:2" s="7" customFormat="1" ht="16.5" customHeight="1">
      <c r="A891" s="10" t="s">
        <v>486</v>
      </c>
      <c r="B891" s="11">
        <v>0</v>
      </c>
    </row>
    <row r="892" spans="1:2" s="7" customFormat="1" ht="16.5" customHeight="1">
      <c r="A892" s="10" t="s">
        <v>532</v>
      </c>
      <c r="B892" s="11">
        <v>0</v>
      </c>
    </row>
    <row r="893" spans="1:2" s="7" customFormat="1" ht="16.5" customHeight="1">
      <c r="A893" s="10" t="s">
        <v>164</v>
      </c>
      <c r="B893" s="11">
        <f>1816-0.2</f>
        <v>1815.8</v>
      </c>
    </row>
    <row r="894" spans="1:2" s="7" customFormat="1" ht="16.5" customHeight="1">
      <c r="A894" s="10" t="s">
        <v>235</v>
      </c>
      <c r="B894" s="11">
        <v>461</v>
      </c>
    </row>
    <row r="895" spans="1:2" s="7" customFormat="1" ht="16.5" customHeight="1">
      <c r="A895" s="10" t="s">
        <v>1298</v>
      </c>
      <c r="B895" s="11">
        <v>67</v>
      </c>
    </row>
    <row r="896" spans="1:2" s="7" customFormat="1" ht="16.5" customHeight="1">
      <c r="A896" s="10" t="s">
        <v>1274</v>
      </c>
      <c r="B896" s="11">
        <v>0</v>
      </c>
    </row>
    <row r="897" spans="1:2" s="7" customFormat="1" ht="16.5" customHeight="1">
      <c r="A897" s="10" t="s">
        <v>1005</v>
      </c>
      <c r="B897" s="11">
        <v>133</v>
      </c>
    </row>
    <row r="898" spans="1:2" s="7" customFormat="1" ht="16.5" customHeight="1">
      <c r="A898" s="10" t="s">
        <v>570</v>
      </c>
      <c r="B898" s="11">
        <v>0</v>
      </c>
    </row>
    <row r="899" spans="1:2" s="7" customFormat="1" ht="16.5" customHeight="1">
      <c r="A899" s="10" t="s">
        <v>234</v>
      </c>
      <c r="B899" s="11">
        <f>268-11.3</f>
        <v>256.7</v>
      </c>
    </row>
    <row r="900" spans="1:2" s="7" customFormat="1" ht="16.5" customHeight="1">
      <c r="A900" s="10" t="s">
        <v>438</v>
      </c>
      <c r="B900" s="11">
        <v>0</v>
      </c>
    </row>
    <row r="901" spans="1:2" s="7" customFormat="1" ht="16.5" customHeight="1">
      <c r="A901" s="10" t="s">
        <v>1501</v>
      </c>
      <c r="B901" s="11">
        <v>0</v>
      </c>
    </row>
    <row r="902" spans="1:2" s="7" customFormat="1" ht="16.5" customHeight="1">
      <c r="A902" s="10" t="s">
        <v>1384</v>
      </c>
      <c r="B902" s="11">
        <v>5821</v>
      </c>
    </row>
    <row r="903" spans="1:2" s="7" customFormat="1" ht="16.5" customHeight="1">
      <c r="A903" s="10" t="s">
        <v>892</v>
      </c>
      <c r="B903" s="11">
        <v>82</v>
      </c>
    </row>
    <row r="904" spans="1:2" s="7" customFormat="1" ht="16.5" customHeight="1">
      <c r="A904" s="10" t="s">
        <v>1383</v>
      </c>
      <c r="B904" s="11">
        <v>0</v>
      </c>
    </row>
    <row r="905" spans="1:2" s="7" customFormat="1" ht="16.5" customHeight="1">
      <c r="A905" s="10" t="s">
        <v>72</v>
      </c>
      <c r="B905" s="11">
        <v>1645</v>
      </c>
    </row>
    <row r="906" spans="1:2" s="7" customFormat="1" ht="16.5" customHeight="1">
      <c r="A906" s="10" t="s">
        <v>1578</v>
      </c>
      <c r="B906" s="11">
        <f>3823-799.53</f>
        <v>3023.4700000000003</v>
      </c>
    </row>
    <row r="907" spans="1:2" s="7" customFormat="1" ht="16.5" customHeight="1">
      <c r="A907" s="10" t="s">
        <v>1571</v>
      </c>
      <c r="B907" s="11">
        <f>261-120</f>
        <v>141</v>
      </c>
    </row>
    <row r="908" spans="1:2" s="7" customFormat="1" ht="16.5" customHeight="1">
      <c r="A908" s="10" t="s">
        <v>548</v>
      </c>
      <c r="B908" s="11">
        <f>123-27.05</f>
        <v>95.95</v>
      </c>
    </row>
    <row r="909" spans="1:2" s="7" customFormat="1" ht="16.5" customHeight="1">
      <c r="A909" s="10" t="s">
        <v>59</v>
      </c>
      <c r="B909" s="11">
        <v>0</v>
      </c>
    </row>
    <row r="910" spans="1:2" s="7" customFormat="1" ht="16.5" customHeight="1">
      <c r="A910" s="10" t="s">
        <v>1141</v>
      </c>
      <c r="B910" s="11">
        <v>489</v>
      </c>
    </row>
    <row r="911" spans="1:2" s="7" customFormat="1" ht="16.5" customHeight="1">
      <c r="A911" s="10" t="s">
        <v>766</v>
      </c>
      <c r="B911" s="11">
        <f>1851-632.85</f>
        <v>1218.15</v>
      </c>
    </row>
    <row r="912" spans="1:2" s="7" customFormat="1" ht="16.5" customHeight="1">
      <c r="A912" s="10" t="s">
        <v>1519</v>
      </c>
      <c r="B912" s="11">
        <v>280</v>
      </c>
    </row>
    <row r="913" spans="1:2" s="7" customFormat="1" ht="16.5" customHeight="1">
      <c r="A913" s="10" t="s">
        <v>592</v>
      </c>
      <c r="B913" s="11">
        <v>0</v>
      </c>
    </row>
    <row r="914" spans="1:2" s="7" customFormat="1" ht="16.5" customHeight="1">
      <c r="A914" s="10" t="s">
        <v>109</v>
      </c>
      <c r="B914" s="11">
        <v>0</v>
      </c>
    </row>
    <row r="915" spans="1:2" s="7" customFormat="1" ht="16.5" customHeight="1">
      <c r="A915" s="10" t="s">
        <v>802</v>
      </c>
      <c r="B915" s="11">
        <v>624</v>
      </c>
    </row>
    <row r="916" spans="1:2" s="7" customFormat="1" ht="16.5" customHeight="1">
      <c r="A916" s="10" t="s">
        <v>122</v>
      </c>
      <c r="B916" s="11">
        <v>0</v>
      </c>
    </row>
    <row r="917" spans="1:2" s="7" customFormat="1" ht="16.5" customHeight="1">
      <c r="A917" s="10" t="s">
        <v>734</v>
      </c>
      <c r="B917" s="11">
        <v>0</v>
      </c>
    </row>
    <row r="918" spans="1:2" s="7" customFormat="1" ht="16.5" customHeight="1">
      <c r="A918" s="10" t="s">
        <v>1273</v>
      </c>
      <c r="B918" s="11">
        <v>0</v>
      </c>
    </row>
    <row r="919" spans="1:2" s="7" customFormat="1" ht="16.5" customHeight="1">
      <c r="A919" s="10" t="s">
        <v>829</v>
      </c>
      <c r="B919" s="11">
        <v>14</v>
      </c>
    </row>
    <row r="920" spans="1:2" s="7" customFormat="1" ht="16.5" customHeight="1">
      <c r="A920" s="10" t="s">
        <v>545</v>
      </c>
      <c r="B920" s="11">
        <v>0</v>
      </c>
    </row>
    <row r="921" spans="1:2" s="7" customFormat="1" ht="16.5" customHeight="1">
      <c r="A921" s="10" t="s">
        <v>1054</v>
      </c>
      <c r="B921" s="11">
        <v>0</v>
      </c>
    </row>
    <row r="922" spans="1:2" s="7" customFormat="1" ht="16.5" customHeight="1">
      <c r="A922" s="10" t="s">
        <v>996</v>
      </c>
      <c r="B922" s="11">
        <v>0</v>
      </c>
    </row>
    <row r="923" spans="1:2" s="7" customFormat="1" ht="16.5" customHeight="1">
      <c r="A923" s="10" t="s">
        <v>962</v>
      </c>
      <c r="B923" s="11">
        <v>0</v>
      </c>
    </row>
    <row r="924" spans="1:2" s="7" customFormat="1" ht="16.5" customHeight="1">
      <c r="A924" s="10" t="s">
        <v>1149</v>
      </c>
      <c r="B924" s="11">
        <v>0</v>
      </c>
    </row>
    <row r="925" spans="1:2" s="7" customFormat="1" ht="16.5" customHeight="1">
      <c r="A925" s="10" t="s">
        <v>1009</v>
      </c>
      <c r="B925" s="11">
        <v>0</v>
      </c>
    </row>
    <row r="926" spans="1:2" s="7" customFormat="1" ht="16.5" customHeight="1">
      <c r="A926" s="10" t="s">
        <v>273</v>
      </c>
      <c r="B926" s="11">
        <v>0</v>
      </c>
    </row>
    <row r="927" spans="1:2" s="7" customFormat="1" ht="16.5" customHeight="1">
      <c r="A927" s="10" t="s">
        <v>1015</v>
      </c>
      <c r="B927" s="11">
        <v>0</v>
      </c>
    </row>
    <row r="928" spans="1:2" s="7" customFormat="1" ht="16.5" customHeight="1">
      <c r="A928" s="10" t="s">
        <v>1461</v>
      </c>
      <c r="B928" s="11">
        <v>0</v>
      </c>
    </row>
    <row r="929" spans="1:2" s="7" customFormat="1" ht="16.5" customHeight="1">
      <c r="A929" s="10" t="s">
        <v>483</v>
      </c>
      <c r="B929" s="11">
        <v>0</v>
      </c>
    </row>
    <row r="930" spans="1:2" s="7" customFormat="1" ht="16.5" customHeight="1">
      <c r="A930" s="10" t="s">
        <v>632</v>
      </c>
      <c r="B930" s="11">
        <v>0</v>
      </c>
    </row>
    <row r="931" spans="1:2" s="7" customFormat="1" ht="16.5" customHeight="1">
      <c r="A931" s="10" t="s">
        <v>798</v>
      </c>
      <c r="B931" s="11">
        <v>11</v>
      </c>
    </row>
    <row r="932" spans="1:2" s="7" customFormat="1" ht="16.5" customHeight="1">
      <c r="A932" s="10" t="s">
        <v>333</v>
      </c>
      <c r="B932" s="11">
        <v>0</v>
      </c>
    </row>
    <row r="933" spans="1:2" s="7" customFormat="1" ht="16.5" customHeight="1">
      <c r="A933" s="10" t="s">
        <v>1529</v>
      </c>
      <c r="B933" s="11">
        <f>170-46.68</f>
        <v>123.32</v>
      </c>
    </row>
    <row r="934" spans="1:2" s="7" customFormat="1" ht="16.5" customHeight="1">
      <c r="A934" s="10" t="s">
        <v>332</v>
      </c>
      <c r="B934" s="11">
        <v>0</v>
      </c>
    </row>
    <row r="935" spans="1:2" s="7" customFormat="1" ht="16.5" customHeight="1">
      <c r="A935" s="10" t="s">
        <v>410</v>
      </c>
      <c r="B935" s="11">
        <f>13279-106.32</f>
        <v>13172.68</v>
      </c>
    </row>
    <row r="936" spans="1:2" s="7" customFormat="1" ht="16.5" customHeight="1">
      <c r="A936" s="10" t="s">
        <v>1571</v>
      </c>
      <c r="B936" s="11">
        <v>141</v>
      </c>
    </row>
    <row r="937" spans="1:2" s="7" customFormat="1" ht="16.5" customHeight="1">
      <c r="A937" s="10" t="s">
        <v>548</v>
      </c>
      <c r="B937" s="11">
        <f>31-27.05</f>
        <v>3.9499999999999993</v>
      </c>
    </row>
    <row r="938" spans="1:2" s="7" customFormat="1" ht="16.5" customHeight="1">
      <c r="A938" s="10" t="s">
        <v>59</v>
      </c>
      <c r="B938" s="11">
        <v>0</v>
      </c>
    </row>
    <row r="939" spans="1:2" s="7" customFormat="1" ht="16.5" customHeight="1">
      <c r="A939" s="10" t="s">
        <v>801</v>
      </c>
      <c r="B939" s="11">
        <v>0</v>
      </c>
    </row>
    <row r="940" spans="1:2" s="7" customFormat="1" ht="16.5" customHeight="1">
      <c r="A940" s="10" t="s">
        <v>285</v>
      </c>
      <c r="B940" s="11">
        <v>6268</v>
      </c>
    </row>
    <row r="941" spans="1:2" s="7" customFormat="1" ht="16.5" customHeight="1">
      <c r="A941" s="10" t="s">
        <v>679</v>
      </c>
      <c r="B941" s="11">
        <v>622</v>
      </c>
    </row>
    <row r="942" spans="1:2" s="7" customFormat="1" ht="16.5" customHeight="1">
      <c r="A942" s="10" t="s">
        <v>519</v>
      </c>
      <c r="B942" s="11">
        <v>0</v>
      </c>
    </row>
    <row r="943" spans="1:2" s="7" customFormat="1" ht="16.5" customHeight="1">
      <c r="A943" s="10" t="s">
        <v>970</v>
      </c>
      <c r="B943" s="11">
        <v>1</v>
      </c>
    </row>
    <row r="944" spans="1:2" s="7" customFormat="1" ht="16.5" customHeight="1">
      <c r="A944" s="10" t="s">
        <v>1029</v>
      </c>
      <c r="B944" s="11">
        <v>0</v>
      </c>
    </row>
    <row r="945" spans="1:2" s="7" customFormat="1" ht="16.5" customHeight="1">
      <c r="A945" s="10" t="s">
        <v>261</v>
      </c>
      <c r="B945" s="11">
        <v>68</v>
      </c>
    </row>
    <row r="946" spans="1:2" s="7" customFormat="1" ht="16.5" customHeight="1">
      <c r="A946" s="10" t="s">
        <v>155</v>
      </c>
      <c r="B946" s="11">
        <v>121</v>
      </c>
    </row>
    <row r="947" spans="1:2" s="7" customFormat="1" ht="16.5" customHeight="1">
      <c r="A947" s="10" t="s">
        <v>869</v>
      </c>
      <c r="B947" s="11">
        <v>0</v>
      </c>
    </row>
    <row r="948" spans="1:2" s="7" customFormat="1" ht="16.5" customHeight="1">
      <c r="A948" s="10" t="s">
        <v>652</v>
      </c>
      <c r="B948" s="11">
        <v>0</v>
      </c>
    </row>
    <row r="949" spans="1:2" s="7" customFormat="1" ht="16.5" customHeight="1">
      <c r="A949" s="10" t="s">
        <v>1140</v>
      </c>
      <c r="B949" s="11">
        <f>446-20.5</f>
        <v>425.5</v>
      </c>
    </row>
    <row r="950" spans="1:2" s="7" customFormat="1" ht="16.5" customHeight="1">
      <c r="A950" s="10" t="s">
        <v>132</v>
      </c>
      <c r="B950" s="11">
        <f>102-22</f>
        <v>80</v>
      </c>
    </row>
    <row r="951" spans="1:2" s="7" customFormat="1" ht="16.5" customHeight="1">
      <c r="A951" s="10" t="s">
        <v>605</v>
      </c>
      <c r="B951" s="11">
        <v>2984</v>
      </c>
    </row>
    <row r="952" spans="1:2" s="7" customFormat="1" ht="16.5" customHeight="1">
      <c r="A952" s="10" t="s">
        <v>163</v>
      </c>
      <c r="B952" s="11">
        <v>0</v>
      </c>
    </row>
    <row r="953" spans="1:2" s="7" customFormat="1" ht="16.5" customHeight="1">
      <c r="A953" s="10" t="s">
        <v>933</v>
      </c>
      <c r="B953" s="11">
        <v>0</v>
      </c>
    </row>
    <row r="954" spans="1:2" s="7" customFormat="1" ht="16.5" customHeight="1">
      <c r="A954" s="10" t="s">
        <v>1508</v>
      </c>
      <c r="B954" s="11">
        <v>523</v>
      </c>
    </row>
    <row r="955" spans="1:2" s="7" customFormat="1" ht="16.5" customHeight="1">
      <c r="A955" s="10" t="s">
        <v>375</v>
      </c>
      <c r="B955" s="11">
        <v>0</v>
      </c>
    </row>
    <row r="956" spans="1:2" s="7" customFormat="1" ht="16.5" customHeight="1">
      <c r="A956" s="10" t="s">
        <v>1239</v>
      </c>
      <c r="B956" s="11">
        <v>156</v>
      </c>
    </row>
    <row r="957" spans="1:2" s="7" customFormat="1" ht="16.5" customHeight="1">
      <c r="A957" s="10" t="s">
        <v>9</v>
      </c>
      <c r="B957" s="11">
        <v>0</v>
      </c>
    </row>
    <row r="958" spans="1:2" s="7" customFormat="1" ht="16.5" customHeight="1">
      <c r="A958" s="10" t="s">
        <v>273</v>
      </c>
      <c r="B958" s="11">
        <v>0</v>
      </c>
    </row>
    <row r="959" spans="1:2" s="7" customFormat="1" ht="16.5" customHeight="1">
      <c r="A959" s="10" t="s">
        <v>260</v>
      </c>
      <c r="B959" s="11">
        <v>3</v>
      </c>
    </row>
    <row r="960" spans="1:2" s="7" customFormat="1" ht="16.5" customHeight="1">
      <c r="A960" s="10" t="s">
        <v>989</v>
      </c>
      <c r="B960" s="11">
        <v>1776</v>
      </c>
    </row>
    <row r="961" spans="1:2" s="7" customFormat="1" ht="16.5" customHeight="1">
      <c r="A961" s="10" t="s">
        <v>619</v>
      </c>
      <c r="B961" s="11">
        <v>0</v>
      </c>
    </row>
    <row r="962" spans="1:2" s="7" customFormat="1" ht="16.5" customHeight="1">
      <c r="A962" s="10" t="s">
        <v>1113</v>
      </c>
      <c r="B962" s="11">
        <v>0</v>
      </c>
    </row>
    <row r="963" spans="1:2" s="7" customFormat="1" ht="16.5" customHeight="1">
      <c r="A963" s="10" t="s">
        <v>1571</v>
      </c>
      <c r="B963" s="11">
        <v>0</v>
      </c>
    </row>
    <row r="964" spans="1:2" s="7" customFormat="1" ht="16.5" customHeight="1">
      <c r="A964" s="10" t="s">
        <v>548</v>
      </c>
      <c r="B964" s="11">
        <v>0</v>
      </c>
    </row>
    <row r="965" spans="1:2" s="7" customFormat="1" ht="16.5" customHeight="1">
      <c r="A965" s="10" t="s">
        <v>59</v>
      </c>
      <c r="B965" s="11">
        <v>0</v>
      </c>
    </row>
    <row r="966" spans="1:2" s="7" customFormat="1" ht="16.5" customHeight="1">
      <c r="A966" s="10" t="s">
        <v>750</v>
      </c>
      <c r="B966" s="11">
        <v>0</v>
      </c>
    </row>
    <row r="967" spans="1:2" s="7" customFormat="1" ht="16.5" customHeight="1">
      <c r="A967" s="10" t="s">
        <v>468</v>
      </c>
      <c r="B967" s="11">
        <v>0</v>
      </c>
    </row>
    <row r="968" spans="1:2" s="7" customFormat="1" ht="16.5" customHeight="1">
      <c r="A968" s="10" t="s">
        <v>85</v>
      </c>
      <c r="B968" s="11">
        <v>0</v>
      </c>
    </row>
    <row r="969" spans="1:2" s="7" customFormat="1" ht="16.5" customHeight="1">
      <c r="A969" s="10" t="s">
        <v>190</v>
      </c>
      <c r="B969" s="11">
        <v>0</v>
      </c>
    </row>
    <row r="970" spans="1:2" s="7" customFormat="1" ht="16.5" customHeight="1">
      <c r="A970" s="10" t="s">
        <v>427</v>
      </c>
      <c r="B970" s="11">
        <v>0</v>
      </c>
    </row>
    <row r="971" spans="1:2" s="7" customFormat="1" ht="16.5" customHeight="1">
      <c r="A971" s="10" t="s">
        <v>1133</v>
      </c>
      <c r="B971" s="11">
        <v>0</v>
      </c>
    </row>
    <row r="972" spans="1:2" s="7" customFormat="1" ht="16.5" customHeight="1">
      <c r="A972" s="10" t="s">
        <v>71</v>
      </c>
      <c r="B972" s="11">
        <v>0</v>
      </c>
    </row>
    <row r="973" spans="1:2" s="7" customFormat="1" ht="16.5" customHeight="1">
      <c r="A973" s="10" t="s">
        <v>1201</v>
      </c>
      <c r="B973" s="11">
        <v>352</v>
      </c>
    </row>
    <row r="974" spans="1:2" s="7" customFormat="1" ht="16.5" customHeight="1">
      <c r="A974" s="10" t="s">
        <v>1571</v>
      </c>
      <c r="B974" s="11">
        <v>0</v>
      </c>
    </row>
    <row r="975" spans="1:2" s="7" customFormat="1" ht="16.5" customHeight="1">
      <c r="A975" s="10" t="s">
        <v>548</v>
      </c>
      <c r="B975" s="11">
        <v>0</v>
      </c>
    </row>
    <row r="976" spans="1:2" s="7" customFormat="1" ht="16.5" customHeight="1">
      <c r="A976" s="10" t="s">
        <v>59</v>
      </c>
      <c r="B976" s="11">
        <v>0</v>
      </c>
    </row>
    <row r="977" spans="1:2" s="7" customFormat="1" ht="16.5" customHeight="1">
      <c r="A977" s="10" t="s">
        <v>256</v>
      </c>
      <c r="B977" s="11">
        <v>25</v>
      </c>
    </row>
    <row r="978" spans="1:2" s="7" customFormat="1" ht="16.5" customHeight="1">
      <c r="A978" s="10" t="s">
        <v>39</v>
      </c>
      <c r="B978" s="11">
        <v>30</v>
      </c>
    </row>
    <row r="979" spans="1:2" s="7" customFormat="1" ht="16.5" customHeight="1">
      <c r="A979" s="10" t="s">
        <v>1397</v>
      </c>
      <c r="B979" s="11">
        <v>0</v>
      </c>
    </row>
    <row r="980" spans="1:2" s="7" customFormat="1" ht="16.5" customHeight="1">
      <c r="A980" s="10" t="s">
        <v>1072</v>
      </c>
      <c r="B980" s="11">
        <v>0</v>
      </c>
    </row>
    <row r="981" spans="1:2" s="7" customFormat="1" ht="16.5" customHeight="1">
      <c r="A981" s="10" t="s">
        <v>988</v>
      </c>
      <c r="B981" s="11">
        <v>0</v>
      </c>
    </row>
    <row r="982" spans="1:2" s="7" customFormat="1" ht="16.5" customHeight="1">
      <c r="A982" s="10" t="s">
        <v>1232</v>
      </c>
      <c r="B982" s="11">
        <v>0</v>
      </c>
    </row>
    <row r="983" spans="1:2" s="7" customFormat="1" ht="16.5" customHeight="1">
      <c r="A983" s="10" t="s">
        <v>1473</v>
      </c>
      <c r="B983" s="11">
        <v>297</v>
      </c>
    </row>
    <row r="984" spans="1:2" s="7" customFormat="1" ht="16.5" customHeight="1">
      <c r="A984" s="10" t="s">
        <v>49</v>
      </c>
      <c r="B984" s="11">
        <v>1424</v>
      </c>
    </row>
    <row r="985" spans="1:2" s="7" customFormat="1" ht="16.5" customHeight="1">
      <c r="A985" s="10" t="s">
        <v>433</v>
      </c>
      <c r="B985" s="11">
        <v>5</v>
      </c>
    </row>
    <row r="986" spans="1:2" s="7" customFormat="1" ht="16.5" customHeight="1">
      <c r="A986" s="10" t="s">
        <v>815</v>
      </c>
      <c r="B986" s="11">
        <v>1081</v>
      </c>
    </row>
    <row r="987" spans="1:2" s="7" customFormat="1" ht="16.5" customHeight="1">
      <c r="A987" s="10" t="s">
        <v>1431</v>
      </c>
      <c r="B987" s="11">
        <v>338</v>
      </c>
    </row>
    <row r="988" spans="1:2" s="7" customFormat="1" ht="16.5" customHeight="1">
      <c r="A988" s="10" t="s">
        <v>1192</v>
      </c>
      <c r="B988" s="11">
        <v>0</v>
      </c>
    </row>
    <row r="989" spans="1:2" s="7" customFormat="1" ht="16.5" customHeight="1">
      <c r="A989" s="10" t="s">
        <v>1413</v>
      </c>
      <c r="B989" s="11">
        <v>0</v>
      </c>
    </row>
    <row r="990" spans="1:2" s="7" customFormat="1" ht="16.5" customHeight="1">
      <c r="A990" s="10" t="s">
        <v>125</v>
      </c>
      <c r="B990" s="11">
        <f>5933-5772.4</f>
        <v>160.60000000000036</v>
      </c>
    </row>
    <row r="991" spans="1:2" s="7" customFormat="1" ht="16.5" customHeight="1">
      <c r="A991" s="10" t="s">
        <v>154</v>
      </c>
      <c r="B991" s="11">
        <f>1147-1146.5</f>
        <v>0.5</v>
      </c>
    </row>
    <row r="992" spans="1:2" s="7" customFormat="1" ht="16.5" customHeight="1">
      <c r="A992" s="10" t="s">
        <v>1488</v>
      </c>
      <c r="B992" s="11">
        <v>0</v>
      </c>
    </row>
    <row r="993" spans="1:2" s="7" customFormat="1" ht="16.5" customHeight="1">
      <c r="A993" s="10" t="s">
        <v>923</v>
      </c>
      <c r="B993" s="11">
        <f>4256-4095.9</f>
        <v>160.0999999999999</v>
      </c>
    </row>
    <row r="994" spans="1:2" s="7" customFormat="1" ht="16.5" customHeight="1">
      <c r="A994" s="10" t="s">
        <v>1599</v>
      </c>
      <c r="B994" s="11">
        <v>0</v>
      </c>
    </row>
    <row r="995" spans="1:2" s="7" customFormat="1" ht="16.5" customHeight="1">
      <c r="A995" s="10" t="s">
        <v>1107</v>
      </c>
      <c r="B995" s="11">
        <v>0</v>
      </c>
    </row>
    <row r="996" spans="1:2" s="7" customFormat="1" ht="16.5" customHeight="1">
      <c r="A996" s="10" t="s">
        <v>57</v>
      </c>
      <c r="B996" s="11">
        <f>530-530</f>
        <v>0</v>
      </c>
    </row>
    <row r="997" spans="1:2" s="7" customFormat="1" ht="16.5" customHeight="1">
      <c r="A997" s="10" t="s">
        <v>1257</v>
      </c>
      <c r="B997" s="11">
        <v>1109</v>
      </c>
    </row>
    <row r="998" spans="1:2" s="7" customFormat="1" ht="16.5" customHeight="1">
      <c r="A998" s="10" t="s">
        <v>995</v>
      </c>
      <c r="B998" s="11">
        <v>362</v>
      </c>
    </row>
    <row r="999" spans="1:2" s="7" customFormat="1" ht="16.5" customHeight="1">
      <c r="A999" s="10" t="s">
        <v>985</v>
      </c>
      <c r="B999" s="11">
        <v>733</v>
      </c>
    </row>
    <row r="1000" spans="1:2" s="7" customFormat="1" ht="16.5" customHeight="1">
      <c r="A1000" s="10" t="s">
        <v>838</v>
      </c>
      <c r="B1000" s="11">
        <v>14</v>
      </c>
    </row>
    <row r="1001" spans="1:2" s="7" customFormat="1" ht="16.5" customHeight="1">
      <c r="A1001" s="10" t="s">
        <v>124</v>
      </c>
      <c r="B1001" s="11">
        <v>0</v>
      </c>
    </row>
    <row r="1002" spans="1:2" s="7" customFormat="1" ht="16.5" customHeight="1">
      <c r="A1002" s="10" t="s">
        <v>1591</v>
      </c>
      <c r="B1002" s="11">
        <v>0</v>
      </c>
    </row>
    <row r="1003" spans="1:2" s="7" customFormat="1" ht="16.5" customHeight="1">
      <c r="A1003" s="10" t="s">
        <v>837</v>
      </c>
      <c r="B1003" s="11">
        <v>0</v>
      </c>
    </row>
    <row r="1004" spans="1:2" s="7" customFormat="1" ht="16.5" customHeight="1">
      <c r="A1004" s="10" t="s">
        <v>131</v>
      </c>
      <c r="B1004" s="11">
        <v>0</v>
      </c>
    </row>
    <row r="1005" spans="1:2" s="7" customFormat="1" ht="16.5" customHeight="1">
      <c r="A1005" s="10" t="s">
        <v>1093</v>
      </c>
      <c r="B1005" s="11">
        <v>1000</v>
      </c>
    </row>
    <row r="1006" spans="1:2" s="7" customFormat="1" ht="16.5" customHeight="1">
      <c r="A1006" s="10" t="s">
        <v>1081</v>
      </c>
      <c r="B1006" s="11">
        <v>0</v>
      </c>
    </row>
    <row r="1007" spans="1:2" s="7" customFormat="1" ht="16.5" customHeight="1">
      <c r="A1007" s="10" t="s">
        <v>1598</v>
      </c>
      <c r="B1007" s="11">
        <v>1000</v>
      </c>
    </row>
    <row r="1008" spans="1:2" s="7" customFormat="1" ht="16.5" customHeight="1">
      <c r="A1008" s="10" t="s">
        <v>160</v>
      </c>
      <c r="B1008" s="11">
        <v>9873</v>
      </c>
    </row>
    <row r="1009" spans="1:2" s="7" customFormat="1" ht="16.5" customHeight="1">
      <c r="A1009" s="10" t="s">
        <v>472</v>
      </c>
      <c r="B1009" s="11">
        <v>8342</v>
      </c>
    </row>
    <row r="1010" spans="1:2" s="7" customFormat="1" ht="16.5" customHeight="1">
      <c r="A1010" s="10" t="s">
        <v>1571</v>
      </c>
      <c r="B1010" s="11">
        <v>1727</v>
      </c>
    </row>
    <row r="1011" spans="1:2" s="7" customFormat="1" ht="16.5" customHeight="1">
      <c r="A1011" s="10" t="s">
        <v>548</v>
      </c>
      <c r="B1011" s="11">
        <v>15</v>
      </c>
    </row>
    <row r="1012" spans="1:2" s="7" customFormat="1" ht="16.5" customHeight="1">
      <c r="A1012" s="10" t="s">
        <v>59</v>
      </c>
      <c r="B1012" s="11">
        <v>0</v>
      </c>
    </row>
    <row r="1013" spans="1:2" s="7" customFormat="1" ht="16.5" customHeight="1">
      <c r="A1013" s="10" t="s">
        <v>1092</v>
      </c>
      <c r="B1013" s="11">
        <v>0</v>
      </c>
    </row>
    <row r="1014" spans="1:2" s="7" customFormat="1" ht="16.5" customHeight="1">
      <c r="A1014" s="10" t="s">
        <v>1570</v>
      </c>
      <c r="B1014" s="11">
        <v>0</v>
      </c>
    </row>
    <row r="1015" spans="1:2" s="7" customFormat="1" ht="16.5" customHeight="1">
      <c r="A1015" s="10" t="s">
        <v>1266</v>
      </c>
      <c r="B1015" s="11">
        <v>1056</v>
      </c>
    </row>
    <row r="1016" spans="1:2" s="7" customFormat="1" ht="16.5" customHeight="1">
      <c r="A1016" s="10" t="s">
        <v>1014</v>
      </c>
      <c r="B1016" s="11">
        <v>0</v>
      </c>
    </row>
    <row r="1017" spans="1:2" s="7" customFormat="1" ht="16.5" customHeight="1">
      <c r="A1017" s="10" t="s">
        <v>473</v>
      </c>
      <c r="B1017" s="11">
        <v>48</v>
      </c>
    </row>
    <row r="1018" spans="1:2" s="7" customFormat="1" ht="16.5" customHeight="1">
      <c r="A1018" s="10" t="s">
        <v>902</v>
      </c>
      <c r="B1018" s="11">
        <v>0</v>
      </c>
    </row>
    <row r="1019" spans="1:2" s="7" customFormat="1" ht="16.5" customHeight="1">
      <c r="A1019" s="10" t="s">
        <v>987</v>
      </c>
      <c r="B1019" s="11">
        <v>0</v>
      </c>
    </row>
    <row r="1020" spans="1:2" s="7" customFormat="1" ht="16.5" customHeight="1">
      <c r="A1020" s="10" t="s">
        <v>1382</v>
      </c>
      <c r="B1020" s="11">
        <v>0</v>
      </c>
    </row>
    <row r="1021" spans="1:2" s="7" customFormat="1" ht="16.5" customHeight="1">
      <c r="A1021" s="10" t="s">
        <v>24</v>
      </c>
      <c r="B1021" s="11">
        <v>0</v>
      </c>
    </row>
    <row r="1022" spans="1:2" s="7" customFormat="1" ht="16.5" customHeight="1">
      <c r="A1022" s="10" t="s">
        <v>1238</v>
      </c>
      <c r="B1022" s="11">
        <v>0</v>
      </c>
    </row>
    <row r="1023" spans="1:2" s="7" customFormat="1" ht="16.5" customHeight="1">
      <c r="A1023" s="10" t="s">
        <v>419</v>
      </c>
      <c r="B1023" s="11">
        <v>0</v>
      </c>
    </row>
    <row r="1024" spans="1:2" s="7" customFormat="1" ht="16.5" customHeight="1">
      <c r="A1024" s="10" t="s">
        <v>1025</v>
      </c>
      <c r="B1024" s="11">
        <v>900</v>
      </c>
    </row>
    <row r="1025" spans="1:2" s="7" customFormat="1" ht="16.5" customHeight="1">
      <c r="A1025" s="10" t="s">
        <v>1272</v>
      </c>
      <c r="B1025" s="11">
        <v>2000</v>
      </c>
    </row>
    <row r="1026" spans="1:2" s="7" customFormat="1" ht="16.5" customHeight="1">
      <c r="A1026" s="10" t="s">
        <v>1457</v>
      </c>
      <c r="B1026" s="11">
        <v>0</v>
      </c>
    </row>
    <row r="1027" spans="1:2" s="7" customFormat="1" ht="16.5" customHeight="1">
      <c r="A1027" s="10" t="s">
        <v>691</v>
      </c>
      <c r="B1027" s="11">
        <v>0</v>
      </c>
    </row>
    <row r="1028" spans="1:2" s="7" customFormat="1" ht="16.5" customHeight="1">
      <c r="A1028" s="10" t="s">
        <v>730</v>
      </c>
      <c r="B1028" s="11">
        <v>0</v>
      </c>
    </row>
    <row r="1029" spans="1:2" s="7" customFormat="1" ht="16.5" customHeight="1">
      <c r="A1029" s="10" t="s">
        <v>279</v>
      </c>
      <c r="B1029" s="11">
        <v>0</v>
      </c>
    </row>
    <row r="1030" spans="1:2" s="7" customFormat="1" ht="16.5" customHeight="1">
      <c r="A1030" s="10" t="s">
        <v>386</v>
      </c>
      <c r="B1030" s="11">
        <v>0</v>
      </c>
    </row>
    <row r="1031" spans="1:2" s="7" customFormat="1" ht="16.5" customHeight="1">
      <c r="A1031" s="10" t="s">
        <v>1217</v>
      </c>
      <c r="B1031" s="11">
        <v>0</v>
      </c>
    </row>
    <row r="1032" spans="1:2" s="7" customFormat="1" ht="16.5" customHeight="1">
      <c r="A1032" s="10" t="s">
        <v>1396</v>
      </c>
      <c r="B1032" s="11">
        <v>0</v>
      </c>
    </row>
    <row r="1033" spans="1:2" s="7" customFormat="1" ht="16.5" customHeight="1">
      <c r="A1033" s="10" t="s">
        <v>255</v>
      </c>
      <c r="B1033" s="11">
        <v>0</v>
      </c>
    </row>
    <row r="1034" spans="1:2" s="7" customFormat="1" ht="16.5" customHeight="1">
      <c r="A1034" s="10" t="s">
        <v>1456</v>
      </c>
      <c r="B1034" s="11">
        <v>0</v>
      </c>
    </row>
    <row r="1035" spans="1:2" s="7" customFormat="1" ht="16.5" customHeight="1">
      <c r="A1035" s="10" t="s">
        <v>443</v>
      </c>
      <c r="B1035" s="11">
        <v>0</v>
      </c>
    </row>
    <row r="1036" spans="1:2" s="7" customFormat="1" ht="16.5" customHeight="1">
      <c r="A1036" s="10" t="s">
        <v>1246</v>
      </c>
      <c r="B1036" s="11">
        <v>917</v>
      </c>
    </row>
    <row r="1037" spans="1:2" s="7" customFormat="1" ht="16.5" customHeight="1">
      <c r="A1037" s="10" t="s">
        <v>1292</v>
      </c>
      <c r="B1037" s="11">
        <v>0</v>
      </c>
    </row>
    <row r="1038" spans="1:2" s="7" customFormat="1" ht="16.5" customHeight="1">
      <c r="A1038" s="10" t="s">
        <v>1231</v>
      </c>
      <c r="B1038" s="11">
        <v>1679</v>
      </c>
    </row>
    <row r="1039" spans="1:2" s="7" customFormat="1" ht="16.5" customHeight="1">
      <c r="A1039" s="10" t="s">
        <v>716</v>
      </c>
      <c r="B1039" s="11">
        <v>0</v>
      </c>
    </row>
    <row r="1040" spans="1:2" s="7" customFormat="1" ht="16.5" customHeight="1">
      <c r="A1040" s="10" t="s">
        <v>1571</v>
      </c>
      <c r="B1040" s="11">
        <v>0</v>
      </c>
    </row>
    <row r="1041" spans="1:2" s="7" customFormat="1" ht="16.5" customHeight="1">
      <c r="A1041" s="10" t="s">
        <v>548</v>
      </c>
      <c r="B1041" s="11">
        <v>0</v>
      </c>
    </row>
    <row r="1042" spans="1:2" s="7" customFormat="1" ht="16.5" customHeight="1">
      <c r="A1042" s="10" t="s">
        <v>59</v>
      </c>
      <c r="B1042" s="11">
        <v>0</v>
      </c>
    </row>
    <row r="1043" spans="1:2" s="7" customFormat="1" ht="16.5" customHeight="1">
      <c r="A1043" s="10" t="s">
        <v>284</v>
      </c>
      <c r="B1043" s="11">
        <v>0</v>
      </c>
    </row>
    <row r="1044" spans="1:2" s="7" customFormat="1" ht="16.5" customHeight="1">
      <c r="A1044" s="10" t="s">
        <v>1500</v>
      </c>
      <c r="B1044" s="11">
        <v>0</v>
      </c>
    </row>
    <row r="1045" spans="1:2" s="7" customFormat="1" ht="16.5" customHeight="1">
      <c r="A1045" s="10" t="s">
        <v>1226</v>
      </c>
      <c r="B1045" s="11">
        <v>0</v>
      </c>
    </row>
    <row r="1046" spans="1:2" s="7" customFormat="1" ht="16.5" customHeight="1">
      <c r="A1046" s="10" t="s">
        <v>722</v>
      </c>
      <c r="B1046" s="11">
        <v>0</v>
      </c>
    </row>
    <row r="1047" spans="1:2" s="7" customFormat="1" ht="16.5" customHeight="1">
      <c r="A1047" s="10" t="s">
        <v>544</v>
      </c>
      <c r="B1047" s="11">
        <v>0</v>
      </c>
    </row>
    <row r="1048" spans="1:2" s="7" customFormat="1" ht="16.5" customHeight="1">
      <c r="A1048" s="10" t="s">
        <v>562</v>
      </c>
      <c r="B1048" s="11">
        <v>0</v>
      </c>
    </row>
    <row r="1049" spans="1:2" s="7" customFormat="1" ht="16.5" customHeight="1">
      <c r="A1049" s="10" t="s">
        <v>1492</v>
      </c>
      <c r="B1049" s="11">
        <v>0</v>
      </c>
    </row>
    <row r="1050" spans="1:2" s="7" customFormat="1" ht="16.5" customHeight="1">
      <c r="A1050" s="10" t="s">
        <v>1571</v>
      </c>
      <c r="B1050" s="11">
        <v>0</v>
      </c>
    </row>
    <row r="1051" spans="1:2" s="7" customFormat="1" ht="16.5" customHeight="1">
      <c r="A1051" s="10" t="s">
        <v>548</v>
      </c>
      <c r="B1051" s="11">
        <v>0</v>
      </c>
    </row>
    <row r="1052" spans="1:2" s="7" customFormat="1" ht="16.5" customHeight="1">
      <c r="A1052" s="10" t="s">
        <v>59</v>
      </c>
      <c r="B1052" s="11">
        <v>0</v>
      </c>
    </row>
    <row r="1053" spans="1:2" s="7" customFormat="1" ht="16.5" customHeight="1">
      <c r="A1053" s="10" t="s">
        <v>1510</v>
      </c>
      <c r="B1053" s="11">
        <v>0</v>
      </c>
    </row>
    <row r="1054" spans="1:2" s="7" customFormat="1" ht="16.5" customHeight="1">
      <c r="A1054" s="10" t="s">
        <v>1420</v>
      </c>
      <c r="B1054" s="11">
        <v>0</v>
      </c>
    </row>
    <row r="1055" spans="1:2" s="7" customFormat="1" ht="16.5" customHeight="1">
      <c r="A1055" s="10" t="s">
        <v>322</v>
      </c>
      <c r="B1055" s="11">
        <v>0</v>
      </c>
    </row>
    <row r="1056" spans="1:2" s="7" customFormat="1" ht="16.5" customHeight="1">
      <c r="A1056" s="10" t="s">
        <v>80</v>
      </c>
      <c r="B1056" s="11">
        <v>0</v>
      </c>
    </row>
    <row r="1057" spans="1:2" s="7" customFormat="1" ht="16.5" customHeight="1">
      <c r="A1057" s="10" t="s">
        <v>1071</v>
      </c>
      <c r="B1057" s="11">
        <v>0</v>
      </c>
    </row>
    <row r="1058" spans="1:2" s="7" customFormat="1" ht="16.5" customHeight="1">
      <c r="A1058" s="10" t="s">
        <v>741</v>
      </c>
      <c r="B1058" s="11">
        <v>0</v>
      </c>
    </row>
    <row r="1059" spans="1:2" s="7" customFormat="1" ht="16.5" customHeight="1">
      <c r="A1059" s="10" t="s">
        <v>793</v>
      </c>
      <c r="B1059" s="11">
        <v>796</v>
      </c>
    </row>
    <row r="1060" spans="1:2" s="7" customFormat="1" ht="16.5" customHeight="1">
      <c r="A1060" s="10" t="s">
        <v>1070</v>
      </c>
      <c r="B1060" s="11">
        <v>208</v>
      </c>
    </row>
    <row r="1061" spans="1:2" s="7" customFormat="1" ht="16.5" customHeight="1">
      <c r="A1061" s="10" t="s">
        <v>913</v>
      </c>
      <c r="B1061" s="11">
        <v>487</v>
      </c>
    </row>
    <row r="1062" spans="1:2" s="7" customFormat="1" ht="16.5" customHeight="1">
      <c r="A1062" s="10" t="s">
        <v>1091</v>
      </c>
      <c r="B1062" s="11">
        <v>83</v>
      </c>
    </row>
    <row r="1063" spans="1:2" s="7" customFormat="1" ht="16.5" customHeight="1">
      <c r="A1063" s="10" t="s">
        <v>1111</v>
      </c>
      <c r="B1063" s="11">
        <v>18</v>
      </c>
    </row>
    <row r="1064" spans="1:2" s="7" customFormat="1" ht="16.5" customHeight="1">
      <c r="A1064" s="10" t="s">
        <v>1485</v>
      </c>
      <c r="B1064" s="11">
        <v>0</v>
      </c>
    </row>
    <row r="1065" spans="1:2" s="7" customFormat="1" ht="16.5" customHeight="1">
      <c r="A1065" s="10" t="s">
        <v>1571</v>
      </c>
      <c r="B1065" s="11">
        <v>0</v>
      </c>
    </row>
    <row r="1066" spans="1:2" s="7" customFormat="1" ht="16.5" customHeight="1">
      <c r="A1066" s="10" t="s">
        <v>548</v>
      </c>
      <c r="B1066" s="11">
        <v>0</v>
      </c>
    </row>
    <row r="1067" spans="1:2" s="7" customFormat="1" ht="16.5" customHeight="1">
      <c r="A1067" s="10" t="s">
        <v>59</v>
      </c>
      <c r="B1067" s="11">
        <v>0</v>
      </c>
    </row>
    <row r="1068" spans="1:2" s="7" customFormat="1" ht="16.5" customHeight="1">
      <c r="A1068" s="10" t="s">
        <v>544</v>
      </c>
      <c r="B1068" s="11">
        <v>0</v>
      </c>
    </row>
    <row r="1069" spans="1:2" s="7" customFormat="1" ht="16.5" customHeight="1">
      <c r="A1069" s="10" t="s">
        <v>244</v>
      </c>
      <c r="B1069" s="11">
        <v>0</v>
      </c>
    </row>
    <row r="1070" spans="1:2" s="7" customFormat="1" ht="16.5" customHeight="1">
      <c r="A1070" s="10" t="s">
        <v>946</v>
      </c>
      <c r="B1070" s="11">
        <v>0</v>
      </c>
    </row>
    <row r="1071" spans="1:2" s="7" customFormat="1" ht="16.5" customHeight="1">
      <c r="A1071" s="10" t="s">
        <v>317</v>
      </c>
      <c r="B1071" s="11">
        <v>735</v>
      </c>
    </row>
    <row r="1072" spans="1:2" s="7" customFormat="1" ht="16.5" customHeight="1">
      <c r="A1072" s="10" t="s">
        <v>121</v>
      </c>
      <c r="B1072" s="11">
        <v>0</v>
      </c>
    </row>
    <row r="1073" spans="1:2" s="7" customFormat="1" ht="16.5" customHeight="1">
      <c r="A1073" s="10" t="s">
        <v>500</v>
      </c>
      <c r="B1073" s="11">
        <v>735</v>
      </c>
    </row>
    <row r="1074" spans="1:2" s="7" customFormat="1" ht="16.5" customHeight="1">
      <c r="A1074" s="10" t="s">
        <v>226</v>
      </c>
      <c r="B1074" s="11">
        <v>0</v>
      </c>
    </row>
    <row r="1075" spans="1:2" s="7" customFormat="1" ht="16.5" customHeight="1">
      <c r="A1075" s="10" t="s">
        <v>1188</v>
      </c>
      <c r="B1075" s="11">
        <v>0</v>
      </c>
    </row>
    <row r="1076" spans="1:2" s="7" customFormat="1" ht="16.5" customHeight="1">
      <c r="A1076" s="10" t="s">
        <v>149</v>
      </c>
      <c r="B1076" s="11">
        <v>0</v>
      </c>
    </row>
    <row r="1077" spans="1:2" s="7" customFormat="1" ht="16.5" customHeight="1">
      <c r="A1077" s="10" t="s">
        <v>531</v>
      </c>
      <c r="B1077" s="11">
        <v>0</v>
      </c>
    </row>
    <row r="1078" spans="1:2" s="7" customFormat="1" ht="16.5" customHeight="1">
      <c r="A1078" s="10" t="s">
        <v>1455</v>
      </c>
      <c r="B1078" s="11">
        <v>0</v>
      </c>
    </row>
    <row r="1079" spans="1:2" s="7" customFormat="1" ht="16.5" customHeight="1">
      <c r="A1079" s="10" t="s">
        <v>622</v>
      </c>
      <c r="B1079" s="11">
        <f>906-133.06</f>
        <v>772.94</v>
      </c>
    </row>
    <row r="1080" spans="1:2" s="7" customFormat="1" ht="16.5" customHeight="1">
      <c r="A1080" s="10" t="s">
        <v>388</v>
      </c>
      <c r="B1080" s="11">
        <v>0</v>
      </c>
    </row>
    <row r="1081" spans="1:2" s="7" customFormat="1" ht="16.5" customHeight="1">
      <c r="A1081" s="10" t="s">
        <v>1571</v>
      </c>
      <c r="B1081" s="11">
        <v>0</v>
      </c>
    </row>
    <row r="1082" spans="1:2" s="7" customFormat="1" ht="16.5" customHeight="1">
      <c r="A1082" s="10" t="s">
        <v>548</v>
      </c>
      <c r="B1082" s="11">
        <v>0</v>
      </c>
    </row>
    <row r="1083" spans="1:2" s="7" customFormat="1" ht="16.5" customHeight="1">
      <c r="A1083" s="10" t="s">
        <v>59</v>
      </c>
      <c r="B1083" s="11">
        <v>0</v>
      </c>
    </row>
    <row r="1084" spans="1:2" s="7" customFormat="1" ht="16.5" customHeight="1">
      <c r="A1084" s="10" t="s">
        <v>1013</v>
      </c>
      <c r="B1084" s="11">
        <v>0</v>
      </c>
    </row>
    <row r="1085" spans="1:2" s="7" customFormat="1" ht="16.5" customHeight="1">
      <c r="A1085" s="10" t="s">
        <v>1450</v>
      </c>
      <c r="B1085" s="11">
        <v>0</v>
      </c>
    </row>
    <row r="1086" spans="1:2" s="7" customFormat="1" ht="16.5" customHeight="1">
      <c r="A1086" s="10" t="s">
        <v>1361</v>
      </c>
      <c r="B1086" s="11">
        <v>0</v>
      </c>
    </row>
    <row r="1087" spans="1:2" s="7" customFormat="1" ht="16.5" customHeight="1">
      <c r="A1087" s="10" t="s">
        <v>447</v>
      </c>
      <c r="B1087" s="11">
        <v>0</v>
      </c>
    </row>
    <row r="1088" spans="1:2" s="7" customFormat="1" ht="16.5" customHeight="1">
      <c r="A1088" s="10" t="s">
        <v>994</v>
      </c>
      <c r="B1088" s="11">
        <v>0</v>
      </c>
    </row>
    <row r="1089" spans="1:2" s="7" customFormat="1" ht="16.5" customHeight="1">
      <c r="A1089" s="10" t="s">
        <v>880</v>
      </c>
      <c r="B1089" s="11">
        <v>0</v>
      </c>
    </row>
    <row r="1090" spans="1:2" s="7" customFormat="1" ht="16.5" customHeight="1">
      <c r="A1090" s="10" t="s">
        <v>237</v>
      </c>
      <c r="B1090" s="11">
        <v>0</v>
      </c>
    </row>
    <row r="1091" spans="1:2" s="7" customFormat="1" ht="16.5" customHeight="1">
      <c r="A1091" s="10" t="s">
        <v>1571</v>
      </c>
      <c r="B1091" s="11">
        <v>0</v>
      </c>
    </row>
    <row r="1092" spans="1:2" s="7" customFormat="1" ht="16.5" customHeight="1">
      <c r="A1092" s="10" t="s">
        <v>548</v>
      </c>
      <c r="B1092" s="11">
        <v>0</v>
      </c>
    </row>
    <row r="1093" spans="1:2" s="7" customFormat="1" ht="16.5" customHeight="1">
      <c r="A1093" s="10" t="s">
        <v>59</v>
      </c>
      <c r="B1093" s="11">
        <v>0</v>
      </c>
    </row>
    <row r="1094" spans="1:2" s="7" customFormat="1" ht="16.5" customHeight="1">
      <c r="A1094" s="10" t="s">
        <v>1440</v>
      </c>
      <c r="B1094" s="11">
        <v>0</v>
      </c>
    </row>
    <row r="1095" spans="1:2" s="7" customFormat="1" ht="16.5" customHeight="1">
      <c r="A1095" s="10" t="s">
        <v>1528</v>
      </c>
      <c r="B1095" s="11">
        <v>0</v>
      </c>
    </row>
    <row r="1096" spans="1:2" s="7" customFormat="1" ht="16.5" customHeight="1">
      <c r="A1096" s="10" t="s">
        <v>715</v>
      </c>
      <c r="B1096" s="11">
        <v>0</v>
      </c>
    </row>
    <row r="1097" spans="1:2" s="7" customFormat="1" ht="16.5" customHeight="1">
      <c r="A1097" s="10" t="s">
        <v>243</v>
      </c>
      <c r="B1097" s="11">
        <v>0</v>
      </c>
    </row>
    <row r="1098" spans="1:2" s="7" customFormat="1" ht="16.5" customHeight="1">
      <c r="A1098" s="10" t="s">
        <v>1347</v>
      </c>
      <c r="B1098" s="11">
        <v>0</v>
      </c>
    </row>
    <row r="1099" spans="1:2" s="7" customFormat="1" ht="16.5" customHeight="1">
      <c r="A1099" s="10" t="s">
        <v>446</v>
      </c>
      <c r="B1099" s="11">
        <v>0</v>
      </c>
    </row>
    <row r="1100" spans="1:2" s="7" customFormat="1" ht="16.5" customHeight="1">
      <c r="A1100" s="10" t="s">
        <v>1053</v>
      </c>
      <c r="B1100" s="11">
        <v>0</v>
      </c>
    </row>
    <row r="1101" spans="1:2" s="7" customFormat="1" ht="16.5" customHeight="1">
      <c r="A1101" s="10" t="s">
        <v>65</v>
      </c>
      <c r="B1101" s="11">
        <v>0</v>
      </c>
    </row>
    <row r="1102" spans="1:2" s="7" customFormat="1" ht="16.5" customHeight="1">
      <c r="A1102" s="10" t="s">
        <v>70</v>
      </c>
      <c r="B1102" s="11">
        <v>0</v>
      </c>
    </row>
    <row r="1103" spans="1:2" s="7" customFormat="1" ht="16.5" customHeight="1">
      <c r="A1103" s="10" t="s">
        <v>1376</v>
      </c>
      <c r="B1103" s="11">
        <v>0</v>
      </c>
    </row>
    <row r="1104" spans="1:2" s="7" customFormat="1" ht="16.5" customHeight="1">
      <c r="A1104" s="10" t="s">
        <v>153</v>
      </c>
      <c r="B1104" s="11">
        <v>0</v>
      </c>
    </row>
    <row r="1105" spans="1:2" s="7" customFormat="1" ht="16.5" customHeight="1">
      <c r="A1105" s="10" t="s">
        <v>591</v>
      </c>
      <c r="B1105" s="11">
        <v>0</v>
      </c>
    </row>
    <row r="1106" spans="1:2" s="7" customFormat="1" ht="16.5" customHeight="1">
      <c r="A1106" s="10" t="s">
        <v>1336</v>
      </c>
      <c r="B1106" s="11">
        <v>0</v>
      </c>
    </row>
    <row r="1107" spans="1:2" s="7" customFormat="1" ht="16.5" customHeight="1">
      <c r="A1107" s="10" t="s">
        <v>1571</v>
      </c>
      <c r="B1107" s="11">
        <v>0</v>
      </c>
    </row>
    <row r="1108" spans="1:2" s="7" customFormat="1" ht="16.5" customHeight="1">
      <c r="A1108" s="10" t="s">
        <v>548</v>
      </c>
      <c r="B1108" s="11">
        <v>0</v>
      </c>
    </row>
    <row r="1109" spans="1:2" s="7" customFormat="1" ht="16.5" customHeight="1">
      <c r="A1109" s="10" t="s">
        <v>59</v>
      </c>
      <c r="B1109" s="11">
        <v>0</v>
      </c>
    </row>
    <row r="1110" spans="1:2" s="7" customFormat="1" ht="16.5" customHeight="1">
      <c r="A1110" s="10" t="s">
        <v>353</v>
      </c>
      <c r="B1110" s="11">
        <v>0</v>
      </c>
    </row>
    <row r="1111" spans="1:2" s="7" customFormat="1" ht="16.5" customHeight="1">
      <c r="A1111" s="10" t="s">
        <v>202</v>
      </c>
      <c r="B1111" s="11">
        <v>50</v>
      </c>
    </row>
    <row r="1112" spans="1:2" s="7" customFormat="1" ht="16.5" customHeight="1">
      <c r="A1112" s="10" t="s">
        <v>1571</v>
      </c>
      <c r="B1112" s="11">
        <v>0</v>
      </c>
    </row>
    <row r="1113" spans="1:2" s="7" customFormat="1" ht="16.5" customHeight="1">
      <c r="A1113" s="10" t="s">
        <v>548</v>
      </c>
      <c r="B1113" s="11">
        <v>0</v>
      </c>
    </row>
    <row r="1114" spans="1:2" s="7" customFormat="1" ht="16.5" customHeight="1">
      <c r="A1114" s="10" t="s">
        <v>59</v>
      </c>
      <c r="B1114" s="11">
        <v>0</v>
      </c>
    </row>
    <row r="1115" spans="1:2" s="7" customFormat="1" ht="16.5" customHeight="1">
      <c r="A1115" s="10" t="s">
        <v>1132</v>
      </c>
      <c r="B1115" s="11">
        <v>0</v>
      </c>
    </row>
    <row r="1116" spans="1:2" s="7" customFormat="1" ht="16.5" customHeight="1">
      <c r="A1116" s="10" t="s">
        <v>1254</v>
      </c>
      <c r="B1116" s="11">
        <v>0</v>
      </c>
    </row>
    <row r="1117" spans="1:2" s="7" customFormat="1" ht="16.5" customHeight="1">
      <c r="A1117" s="10" t="s">
        <v>1004</v>
      </c>
      <c r="B1117" s="11">
        <v>0</v>
      </c>
    </row>
    <row r="1118" spans="1:2" s="7" customFormat="1" ht="16.5" customHeight="1">
      <c r="A1118" s="10" t="s">
        <v>91</v>
      </c>
      <c r="B1118" s="11">
        <v>0</v>
      </c>
    </row>
    <row r="1119" spans="1:2" s="7" customFormat="1" ht="16.5" customHeight="1">
      <c r="A1119" s="10" t="s">
        <v>618</v>
      </c>
      <c r="B1119" s="11">
        <v>0</v>
      </c>
    </row>
    <row r="1120" spans="1:2" s="7" customFormat="1" ht="16.5" customHeight="1">
      <c r="A1120" s="10" t="s">
        <v>5</v>
      </c>
      <c r="B1120" s="11">
        <v>50</v>
      </c>
    </row>
    <row r="1121" spans="1:2" s="7" customFormat="1" ht="16.5" customHeight="1">
      <c r="A1121" s="10" t="s">
        <v>1460</v>
      </c>
      <c r="B1121" s="11">
        <v>0</v>
      </c>
    </row>
    <row r="1122" spans="1:2" s="7" customFormat="1" ht="16.5" customHeight="1">
      <c r="A1122" s="10" t="s">
        <v>544</v>
      </c>
      <c r="B1122" s="11">
        <v>0</v>
      </c>
    </row>
    <row r="1123" spans="1:2" s="7" customFormat="1" ht="16.5" customHeight="1">
      <c r="A1123" s="10" t="s">
        <v>1381</v>
      </c>
      <c r="B1123" s="11">
        <v>0</v>
      </c>
    </row>
    <row r="1124" spans="1:2" s="7" customFormat="1" ht="16.5" customHeight="1">
      <c r="A1124" s="10" t="s">
        <v>304</v>
      </c>
      <c r="B1124" s="11">
        <v>0</v>
      </c>
    </row>
    <row r="1125" spans="1:2" s="7" customFormat="1" ht="16.5" customHeight="1">
      <c r="A1125" s="10" t="s">
        <v>159</v>
      </c>
      <c r="B1125" s="11">
        <f>751-133.06</f>
        <v>617.94</v>
      </c>
    </row>
    <row r="1126" spans="1:2" s="7" customFormat="1" ht="16.5" customHeight="1">
      <c r="A1126" s="10" t="s">
        <v>1571</v>
      </c>
      <c r="B1126" s="11">
        <f>383-110.36</f>
        <v>272.64</v>
      </c>
    </row>
    <row r="1127" spans="1:2" s="7" customFormat="1" ht="16.5" customHeight="1">
      <c r="A1127" s="10" t="s">
        <v>548</v>
      </c>
      <c r="B1127" s="11">
        <v>5</v>
      </c>
    </row>
    <row r="1128" spans="1:2" s="7" customFormat="1" ht="16.5" customHeight="1">
      <c r="A1128" s="10" t="s">
        <v>59</v>
      </c>
      <c r="B1128" s="11">
        <v>0</v>
      </c>
    </row>
    <row r="1129" spans="1:2" s="7" customFormat="1" ht="16.5" customHeight="1">
      <c r="A1129" s="10" t="s">
        <v>1135</v>
      </c>
      <c r="B1129" s="11">
        <v>0</v>
      </c>
    </row>
    <row r="1130" spans="1:2" s="7" customFormat="1" ht="16.5" customHeight="1">
      <c r="A1130" s="10" t="s">
        <v>629</v>
      </c>
      <c r="B1130" s="11">
        <f>139-5</f>
        <v>134</v>
      </c>
    </row>
    <row r="1131" spans="1:2" s="7" customFormat="1" ht="16.5" customHeight="1">
      <c r="A1131" s="10" t="s">
        <v>437</v>
      </c>
      <c r="B1131" s="11">
        <v>200</v>
      </c>
    </row>
    <row r="1132" spans="1:2" s="7" customFormat="1" ht="16.5" customHeight="1">
      <c r="A1132" s="10" t="s">
        <v>130</v>
      </c>
      <c r="B1132" s="11">
        <v>0</v>
      </c>
    </row>
    <row r="1133" spans="1:2" s="7" customFormat="1" ht="16.5" customHeight="1">
      <c r="A1133" s="10" t="s">
        <v>451</v>
      </c>
      <c r="B1133" s="11">
        <f>24-17.7</f>
        <v>6.300000000000001</v>
      </c>
    </row>
    <row r="1134" spans="1:2" s="7" customFormat="1" ht="16.5" customHeight="1">
      <c r="A1134" s="10" t="s">
        <v>687</v>
      </c>
      <c r="B1134" s="11">
        <v>0</v>
      </c>
    </row>
    <row r="1135" spans="1:2" s="7" customFormat="1" ht="16.5" customHeight="1">
      <c r="A1135" s="10" t="s">
        <v>1571</v>
      </c>
      <c r="B1135" s="11">
        <v>0</v>
      </c>
    </row>
    <row r="1136" spans="1:2" s="7" customFormat="1" ht="16.5" customHeight="1">
      <c r="A1136" s="10" t="s">
        <v>548</v>
      </c>
      <c r="B1136" s="11">
        <v>0</v>
      </c>
    </row>
    <row r="1137" spans="1:2" s="7" customFormat="1" ht="16.5" customHeight="1">
      <c r="A1137" s="10" t="s">
        <v>59</v>
      </c>
      <c r="B1137" s="11">
        <v>0</v>
      </c>
    </row>
    <row r="1138" spans="1:2" s="7" customFormat="1" ht="16.5" customHeight="1">
      <c r="A1138" s="10" t="s">
        <v>569</v>
      </c>
      <c r="B1138" s="11">
        <v>0</v>
      </c>
    </row>
    <row r="1139" spans="1:2" s="7" customFormat="1" ht="16.5" customHeight="1">
      <c r="A1139" s="10" t="s">
        <v>918</v>
      </c>
      <c r="B1139" s="11">
        <v>0</v>
      </c>
    </row>
    <row r="1140" spans="1:2" s="7" customFormat="1" ht="16.5" customHeight="1">
      <c r="A1140" s="10" t="s">
        <v>1303</v>
      </c>
      <c r="B1140" s="11">
        <v>0</v>
      </c>
    </row>
    <row r="1141" spans="1:2" s="7" customFormat="1" ht="16.5" customHeight="1">
      <c r="A1141" s="10" t="s">
        <v>1287</v>
      </c>
      <c r="B1141" s="11">
        <v>10</v>
      </c>
    </row>
    <row r="1142" spans="1:2" s="7" customFormat="1" ht="16.5" customHeight="1">
      <c r="A1142" s="10" t="s">
        <v>1571</v>
      </c>
      <c r="B1142" s="11">
        <v>0</v>
      </c>
    </row>
    <row r="1143" spans="1:2" s="7" customFormat="1" ht="16.5" customHeight="1">
      <c r="A1143" s="10" t="s">
        <v>548</v>
      </c>
      <c r="B1143" s="11">
        <v>0</v>
      </c>
    </row>
    <row r="1144" spans="1:2" s="7" customFormat="1" ht="16.5" customHeight="1">
      <c r="A1144" s="10" t="s">
        <v>59</v>
      </c>
      <c r="B1144" s="11">
        <v>0</v>
      </c>
    </row>
    <row r="1145" spans="1:2" s="7" customFormat="1" ht="16.5" customHeight="1">
      <c r="A1145" s="10" t="s">
        <v>152</v>
      </c>
      <c r="B1145" s="11">
        <v>0</v>
      </c>
    </row>
    <row r="1146" spans="1:2" s="7" customFormat="1" ht="16.5" customHeight="1">
      <c r="A1146" s="10" t="s">
        <v>758</v>
      </c>
      <c r="B1146" s="11">
        <v>10</v>
      </c>
    </row>
    <row r="1147" spans="1:2" s="7" customFormat="1" ht="16.5" customHeight="1">
      <c r="A1147" s="10" t="s">
        <v>1003</v>
      </c>
      <c r="B1147" s="11">
        <v>0</v>
      </c>
    </row>
    <row r="1148" spans="1:2" s="7" customFormat="1" ht="16.5" customHeight="1">
      <c r="A1148" s="10" t="s">
        <v>342</v>
      </c>
      <c r="B1148" s="11">
        <v>95</v>
      </c>
    </row>
    <row r="1149" spans="1:2" s="7" customFormat="1" ht="16.5" customHeight="1">
      <c r="A1149" s="10" t="s">
        <v>584</v>
      </c>
      <c r="B1149" s="11">
        <v>95</v>
      </c>
    </row>
    <row r="1150" spans="1:2" s="7" customFormat="1" ht="16.5" customHeight="1">
      <c r="A1150" s="10" t="s">
        <v>1444</v>
      </c>
      <c r="B1150" s="11">
        <v>0</v>
      </c>
    </row>
    <row r="1151" spans="1:2" s="7" customFormat="1" ht="16.5" customHeight="1">
      <c r="A1151" s="10" t="s">
        <v>543</v>
      </c>
      <c r="B1151" s="11">
        <v>0</v>
      </c>
    </row>
    <row r="1152" spans="1:2" s="7" customFormat="1" ht="16.5" customHeight="1">
      <c r="A1152" s="10" t="s">
        <v>843</v>
      </c>
      <c r="B1152" s="11">
        <v>0</v>
      </c>
    </row>
    <row r="1153" spans="1:2" s="7" customFormat="1" ht="16.5" customHeight="1">
      <c r="A1153" s="10" t="s">
        <v>1395</v>
      </c>
      <c r="B1153" s="11">
        <v>0</v>
      </c>
    </row>
    <row r="1154" spans="1:2" s="7" customFormat="1" ht="16.5" customHeight="1">
      <c r="A1154" s="10" t="s">
        <v>984</v>
      </c>
      <c r="B1154" s="11">
        <v>0</v>
      </c>
    </row>
    <row r="1155" spans="1:2" s="7" customFormat="1" ht="16.5" customHeight="1">
      <c r="A1155" s="10" t="s">
        <v>743</v>
      </c>
      <c r="B1155" s="11">
        <f>1077-29.51</f>
        <v>1047.49</v>
      </c>
    </row>
    <row r="1156" spans="1:2" s="7" customFormat="1" ht="16.5" customHeight="1">
      <c r="A1156" s="10" t="s">
        <v>833</v>
      </c>
      <c r="B1156" s="11">
        <v>156</v>
      </c>
    </row>
    <row r="1157" spans="1:2" s="7" customFormat="1" ht="16.5" customHeight="1">
      <c r="A1157" s="10" t="s">
        <v>1571</v>
      </c>
      <c r="B1157" s="11">
        <v>101</v>
      </c>
    </row>
    <row r="1158" spans="1:2" s="7" customFormat="1" ht="16.5" customHeight="1">
      <c r="A1158" s="10" t="s">
        <v>548</v>
      </c>
      <c r="B1158" s="11">
        <v>38</v>
      </c>
    </row>
    <row r="1159" spans="1:2" s="7" customFormat="1" ht="16.5" customHeight="1">
      <c r="A1159" s="10" t="s">
        <v>59</v>
      </c>
      <c r="B1159" s="11">
        <v>0</v>
      </c>
    </row>
    <row r="1160" spans="1:2" s="7" customFormat="1" ht="16.5" customHeight="1">
      <c r="A1160" s="10" t="s">
        <v>1106</v>
      </c>
      <c r="B1160" s="11">
        <v>0</v>
      </c>
    </row>
    <row r="1161" spans="1:2" s="7" customFormat="1" ht="16.5" customHeight="1">
      <c r="A1161" s="10" t="s">
        <v>1271</v>
      </c>
      <c r="B1161" s="11">
        <v>0</v>
      </c>
    </row>
    <row r="1162" spans="1:2" s="7" customFormat="1" ht="16.5" customHeight="1">
      <c r="A1162" s="10" t="s">
        <v>341</v>
      </c>
      <c r="B1162" s="11">
        <v>0</v>
      </c>
    </row>
    <row r="1163" spans="1:2" s="7" customFormat="1" ht="16.5" customHeight="1">
      <c r="A1163" s="10" t="s">
        <v>1148</v>
      </c>
      <c r="B1163" s="11">
        <v>0</v>
      </c>
    </row>
    <row r="1164" spans="1:2" s="7" customFormat="1" ht="16.5" customHeight="1">
      <c r="A1164" s="10" t="s">
        <v>54</v>
      </c>
      <c r="B1164" s="11">
        <v>0</v>
      </c>
    </row>
    <row r="1165" spans="1:2" s="7" customFormat="1" ht="16.5" customHeight="1">
      <c r="A1165" s="10" t="s">
        <v>875</v>
      </c>
      <c r="B1165" s="11">
        <v>17</v>
      </c>
    </row>
    <row r="1166" spans="1:2" s="7" customFormat="1" ht="16.5" customHeight="1">
      <c r="A1166" s="10" t="s">
        <v>463</v>
      </c>
      <c r="B1166" s="11">
        <f>510-29.51</f>
        <v>480.49</v>
      </c>
    </row>
    <row r="1167" spans="1:2" s="7" customFormat="1" ht="16.5" customHeight="1">
      <c r="A1167" s="10" t="s">
        <v>1571</v>
      </c>
      <c r="B1167" s="11">
        <v>177</v>
      </c>
    </row>
    <row r="1168" spans="1:2" s="7" customFormat="1" ht="16.5" customHeight="1">
      <c r="A1168" s="10" t="s">
        <v>548</v>
      </c>
      <c r="B1168" s="11">
        <v>30</v>
      </c>
    </row>
    <row r="1169" spans="1:2" s="7" customFormat="1" ht="16.5" customHeight="1">
      <c r="A1169" s="10" t="s">
        <v>59</v>
      </c>
      <c r="B1169" s="11">
        <v>0</v>
      </c>
    </row>
    <row r="1170" spans="1:2" s="7" customFormat="1" ht="16.5" customHeight="1">
      <c r="A1170" s="10" t="s">
        <v>828</v>
      </c>
      <c r="B1170" s="11">
        <v>190</v>
      </c>
    </row>
    <row r="1171" spans="1:2" s="7" customFormat="1" ht="16.5" customHeight="1">
      <c r="A1171" s="10" t="s">
        <v>52</v>
      </c>
      <c r="B1171" s="11">
        <v>0</v>
      </c>
    </row>
    <row r="1172" spans="1:2" s="7" customFormat="1" ht="16.5" customHeight="1">
      <c r="A1172" s="10" t="s">
        <v>436</v>
      </c>
      <c r="B1172" s="11">
        <f>113-29.51</f>
        <v>83.49</v>
      </c>
    </row>
    <row r="1173" spans="1:2" s="7" customFormat="1" ht="16.5" customHeight="1">
      <c r="A1173" s="10" t="s">
        <v>1286</v>
      </c>
      <c r="B1173" s="11">
        <v>311</v>
      </c>
    </row>
    <row r="1174" spans="1:2" s="7" customFormat="1" ht="16.5" customHeight="1">
      <c r="A1174" s="10" t="s">
        <v>1571</v>
      </c>
      <c r="B1174" s="11">
        <v>0</v>
      </c>
    </row>
    <row r="1175" spans="1:2" s="7" customFormat="1" ht="16.5" customHeight="1">
      <c r="A1175" s="10" t="s">
        <v>548</v>
      </c>
      <c r="B1175" s="11">
        <v>0</v>
      </c>
    </row>
    <row r="1176" spans="1:2" s="7" customFormat="1" ht="16.5" customHeight="1">
      <c r="A1176" s="10" t="s">
        <v>59</v>
      </c>
      <c r="B1176" s="11">
        <v>0</v>
      </c>
    </row>
    <row r="1177" spans="1:2" s="7" customFormat="1" ht="16.5" customHeight="1">
      <c r="A1177" s="10" t="s">
        <v>414</v>
      </c>
      <c r="B1177" s="11">
        <v>0</v>
      </c>
    </row>
    <row r="1178" spans="1:2" s="7" customFormat="1" ht="16.5" customHeight="1">
      <c r="A1178" s="10" t="s">
        <v>568</v>
      </c>
      <c r="B1178" s="11">
        <v>311</v>
      </c>
    </row>
    <row r="1179" spans="1:2" s="7" customFormat="1" ht="16.5" customHeight="1">
      <c r="A1179" s="10" t="s">
        <v>1585</v>
      </c>
      <c r="B1179" s="11">
        <v>100</v>
      </c>
    </row>
    <row r="1180" spans="1:2" s="7" customFormat="1" ht="16.5" customHeight="1">
      <c r="A1180" s="10" t="s">
        <v>499</v>
      </c>
      <c r="B1180" s="11">
        <v>0</v>
      </c>
    </row>
    <row r="1181" spans="1:2" s="7" customFormat="1" ht="16.5" customHeight="1">
      <c r="A1181" s="10" t="s">
        <v>4</v>
      </c>
      <c r="B1181" s="11">
        <v>100</v>
      </c>
    </row>
    <row r="1182" spans="1:2" s="7" customFormat="1" ht="16.5" customHeight="1">
      <c r="A1182" s="10" t="s">
        <v>1475</v>
      </c>
      <c r="B1182" s="11">
        <v>0</v>
      </c>
    </row>
    <row r="1183" spans="1:2" s="7" customFormat="1" ht="16.5" customHeight="1">
      <c r="A1183" s="10" t="s">
        <v>886</v>
      </c>
      <c r="B1183" s="11">
        <v>0</v>
      </c>
    </row>
    <row r="1184" spans="1:2" s="7" customFormat="1" ht="16.5" customHeight="1">
      <c r="A1184" s="10" t="s">
        <v>1571</v>
      </c>
      <c r="B1184" s="11">
        <v>0</v>
      </c>
    </row>
    <row r="1185" spans="1:2" s="7" customFormat="1" ht="16.5" customHeight="1">
      <c r="A1185" s="10" t="s">
        <v>548</v>
      </c>
      <c r="B1185" s="11">
        <v>0</v>
      </c>
    </row>
    <row r="1186" spans="1:2" s="7" customFormat="1" ht="16.5" customHeight="1">
      <c r="A1186" s="10" t="s">
        <v>59</v>
      </c>
      <c r="B1186" s="11">
        <v>0</v>
      </c>
    </row>
    <row r="1187" spans="1:2" s="7" customFormat="1" ht="16.5" customHeight="1">
      <c r="A1187" s="10" t="s">
        <v>1487</v>
      </c>
      <c r="B1187" s="11">
        <v>0</v>
      </c>
    </row>
    <row r="1188" spans="1:2" s="7" customFormat="1" ht="16.5" customHeight="1">
      <c r="A1188" s="10" t="s">
        <v>54</v>
      </c>
      <c r="B1188" s="11">
        <v>0</v>
      </c>
    </row>
    <row r="1189" spans="1:2" s="7" customFormat="1" ht="16.5" customHeight="1">
      <c r="A1189" s="10" t="s">
        <v>1265</v>
      </c>
      <c r="B1189" s="11">
        <v>0</v>
      </c>
    </row>
    <row r="1190" spans="1:2" s="7" customFormat="1" ht="16.5" customHeight="1">
      <c r="A1190" s="10" t="s">
        <v>621</v>
      </c>
      <c r="B1190" s="11">
        <v>0</v>
      </c>
    </row>
    <row r="1191" spans="1:2" s="7" customFormat="1" ht="16.5" customHeight="1">
      <c r="A1191" s="10" t="s">
        <v>233</v>
      </c>
      <c r="B1191" s="11">
        <v>0</v>
      </c>
    </row>
    <row r="1192" spans="1:2" s="7" customFormat="1" ht="16.5" customHeight="1">
      <c r="A1192" s="10" t="s">
        <v>641</v>
      </c>
      <c r="B1192" s="11">
        <v>0</v>
      </c>
    </row>
    <row r="1193" spans="1:2" s="7" customFormat="1" ht="16.5" customHeight="1">
      <c r="A1193" s="10" t="s">
        <v>530</v>
      </c>
      <c r="B1193" s="11">
        <v>0</v>
      </c>
    </row>
    <row r="1194" spans="1:2" s="7" customFormat="1" ht="16.5" customHeight="1">
      <c r="A1194" s="10" t="s">
        <v>64</v>
      </c>
      <c r="B1194" s="11">
        <v>0</v>
      </c>
    </row>
    <row r="1195" spans="1:2" s="7" customFormat="1" ht="16.5" customHeight="1">
      <c r="A1195" s="10" t="s">
        <v>901</v>
      </c>
      <c r="B1195" s="11">
        <v>0</v>
      </c>
    </row>
    <row r="1196" spans="1:2" s="7" customFormat="1" ht="16.5" customHeight="1">
      <c r="A1196" s="10" t="s">
        <v>1253</v>
      </c>
      <c r="B1196" s="11">
        <v>0</v>
      </c>
    </row>
    <row r="1197" spans="1:2" s="7" customFormat="1" ht="16.5" customHeight="1">
      <c r="A1197" s="10" t="s">
        <v>508</v>
      </c>
      <c r="B1197" s="11">
        <v>0</v>
      </c>
    </row>
    <row r="1198" spans="1:2" s="7" customFormat="1" ht="16.5" customHeight="1">
      <c r="A1198" s="10" t="s">
        <v>922</v>
      </c>
      <c r="B1198" s="11">
        <v>0</v>
      </c>
    </row>
    <row r="1199" spans="1:2" s="7" customFormat="1" ht="16.5" customHeight="1">
      <c r="A1199" s="10" t="s">
        <v>294</v>
      </c>
      <c r="B1199" s="11">
        <v>0</v>
      </c>
    </row>
    <row r="1200" spans="1:2" s="7" customFormat="1" ht="16.5" customHeight="1">
      <c r="A1200" s="10" t="s">
        <v>972</v>
      </c>
      <c r="B1200" s="11">
        <v>0</v>
      </c>
    </row>
    <row r="1201" spans="1:2" s="7" customFormat="1" ht="16.5" customHeight="1">
      <c r="A1201" s="10" t="s">
        <v>242</v>
      </c>
      <c r="B1201" s="11">
        <v>0</v>
      </c>
    </row>
    <row r="1202" spans="1:2" s="7" customFormat="1" ht="16.5" customHeight="1">
      <c r="A1202" s="10" t="s">
        <v>611</v>
      </c>
      <c r="B1202" s="11">
        <v>0</v>
      </c>
    </row>
    <row r="1203" spans="1:2" s="7" customFormat="1" ht="16.5" customHeight="1">
      <c r="A1203" s="10" t="s">
        <v>1516</v>
      </c>
      <c r="B1203" s="11">
        <v>0</v>
      </c>
    </row>
    <row r="1204" spans="1:2" s="7" customFormat="1" ht="16.5" customHeight="1">
      <c r="A1204" s="10" t="s">
        <v>785</v>
      </c>
      <c r="B1204" s="11">
        <v>0</v>
      </c>
    </row>
    <row r="1205" spans="1:2" s="7" customFormat="1" ht="16.5" customHeight="1">
      <c r="A1205" s="10" t="s">
        <v>986</v>
      </c>
      <c r="B1205" s="11">
        <v>0</v>
      </c>
    </row>
    <row r="1206" spans="1:2" s="7" customFormat="1" ht="16.5" customHeight="1">
      <c r="A1206" s="10" t="s">
        <v>142</v>
      </c>
      <c r="B1206" s="11">
        <v>0</v>
      </c>
    </row>
    <row r="1207" spans="1:2" s="7" customFormat="1" ht="16.5" customHeight="1">
      <c r="A1207" s="10" t="s">
        <v>1527</v>
      </c>
      <c r="B1207" s="11">
        <v>0</v>
      </c>
    </row>
    <row r="1208" spans="1:2" s="7" customFormat="1" ht="16.5" customHeight="1">
      <c r="A1208" s="10" t="s">
        <v>108</v>
      </c>
      <c r="B1208" s="11">
        <v>0</v>
      </c>
    </row>
    <row r="1209" spans="1:2" s="7" customFormat="1" ht="16.5" customHeight="1">
      <c r="A1209" s="10" t="s">
        <v>1281</v>
      </c>
      <c r="B1209" s="11">
        <v>0</v>
      </c>
    </row>
    <row r="1210" spans="1:2" s="7" customFormat="1" ht="16.5" customHeight="1">
      <c r="A1210" s="10" t="s">
        <v>780</v>
      </c>
      <c r="B1210" s="11">
        <v>0</v>
      </c>
    </row>
    <row r="1211" spans="1:2" s="7" customFormat="1" ht="16.5" customHeight="1">
      <c r="A1211" s="10" t="s">
        <v>794</v>
      </c>
      <c r="B1211" s="11">
        <v>1294</v>
      </c>
    </row>
    <row r="1212" spans="1:2" s="7" customFormat="1" ht="16.5" customHeight="1">
      <c r="A1212" s="10" t="s">
        <v>1561</v>
      </c>
      <c r="B1212" s="11">
        <v>1294</v>
      </c>
    </row>
    <row r="1213" spans="1:2" s="7" customFormat="1" ht="16.5" customHeight="1">
      <c r="A1213" s="10" t="s">
        <v>1331</v>
      </c>
      <c r="B1213" s="11">
        <v>0</v>
      </c>
    </row>
    <row r="1214" spans="1:2" s="7" customFormat="1" ht="16.5" customHeight="1">
      <c r="A1214" s="10" t="s">
        <v>1491</v>
      </c>
      <c r="B1214" s="11">
        <v>0</v>
      </c>
    </row>
    <row r="1215" spans="1:2" s="7" customFormat="1" ht="16.5" customHeight="1">
      <c r="A1215" s="10" t="s">
        <v>1256</v>
      </c>
      <c r="B1215" s="11">
        <v>0</v>
      </c>
    </row>
    <row r="1216" spans="1:2" s="7" customFormat="1" ht="16.5" customHeight="1">
      <c r="A1216" s="10" t="s">
        <v>1550</v>
      </c>
      <c r="B1216" s="11">
        <v>0</v>
      </c>
    </row>
    <row r="1217" spans="1:2" s="7" customFormat="1" ht="16.5" customHeight="1">
      <c r="A1217" s="10" t="s">
        <v>31</v>
      </c>
      <c r="B1217" s="11">
        <v>0</v>
      </c>
    </row>
    <row r="1218" spans="1:2" s="7" customFormat="1" ht="16.5" customHeight="1">
      <c r="A1218" s="10" t="s">
        <v>573</v>
      </c>
      <c r="B1218" s="11">
        <v>0</v>
      </c>
    </row>
    <row r="1219" spans="1:2" s="7" customFormat="1" ht="16.5" customHeight="1">
      <c r="A1219" s="10" t="s">
        <v>799</v>
      </c>
      <c r="B1219" s="11">
        <v>0</v>
      </c>
    </row>
    <row r="1220" spans="1:2" s="7" customFormat="1" ht="16.5" customHeight="1">
      <c r="A1220" s="10" t="s">
        <v>754</v>
      </c>
      <c r="B1220" s="11">
        <v>0</v>
      </c>
    </row>
    <row r="1221" spans="1:2" s="7" customFormat="1" ht="16.5" customHeight="1">
      <c r="A1221" s="10" t="s">
        <v>1343</v>
      </c>
      <c r="B1221" s="11">
        <v>4774</v>
      </c>
    </row>
    <row r="1222" spans="1:2" s="7" customFormat="1" ht="16.5" customHeight="1">
      <c r="A1222" s="10" t="s">
        <v>494</v>
      </c>
      <c r="B1222" s="11">
        <v>1563</v>
      </c>
    </row>
    <row r="1223" spans="1:2" s="7" customFormat="1" ht="16.5" customHeight="1">
      <c r="A1223" s="10" t="s">
        <v>1571</v>
      </c>
      <c r="B1223" s="11">
        <v>523</v>
      </c>
    </row>
    <row r="1224" spans="1:2" s="7" customFormat="1" ht="16.5" customHeight="1">
      <c r="A1224" s="10" t="s">
        <v>548</v>
      </c>
      <c r="B1224" s="11">
        <v>0</v>
      </c>
    </row>
    <row r="1225" spans="1:2" s="7" customFormat="1" ht="16.5" customHeight="1">
      <c r="A1225" s="10" t="s">
        <v>59</v>
      </c>
      <c r="B1225" s="11">
        <v>0</v>
      </c>
    </row>
    <row r="1226" spans="1:2" s="7" customFormat="1" ht="16.5" customHeight="1">
      <c r="A1226" s="10" t="s">
        <v>482</v>
      </c>
      <c r="B1226" s="11">
        <v>0</v>
      </c>
    </row>
    <row r="1227" spans="1:2" s="7" customFormat="1" ht="16.5" customHeight="1">
      <c r="A1227" s="10" t="s">
        <v>917</v>
      </c>
      <c r="B1227" s="11">
        <v>0</v>
      </c>
    </row>
    <row r="1228" spans="1:2" s="7" customFormat="1" ht="16.5" customHeight="1">
      <c r="A1228" s="10" t="s">
        <v>969</v>
      </c>
      <c r="B1228" s="11">
        <v>1</v>
      </c>
    </row>
    <row r="1229" spans="1:2" s="7" customFormat="1" ht="16.5" customHeight="1">
      <c r="A1229" s="10" t="s">
        <v>1573</v>
      </c>
      <c r="B1229" s="11">
        <v>0</v>
      </c>
    </row>
    <row r="1230" spans="1:2" s="7" customFormat="1" ht="16.5" customHeight="1">
      <c r="A1230" s="10" t="s">
        <v>604</v>
      </c>
      <c r="B1230" s="11">
        <v>0</v>
      </c>
    </row>
    <row r="1231" spans="1:2" s="7" customFormat="1" ht="16.5" customHeight="1">
      <c r="A1231" s="10" t="s">
        <v>760</v>
      </c>
      <c r="B1231" s="11">
        <v>0</v>
      </c>
    </row>
    <row r="1232" spans="1:2" s="7" customFormat="1" ht="16.5" customHeight="1">
      <c r="A1232" s="10" t="s">
        <v>1125</v>
      </c>
      <c r="B1232" s="11">
        <v>0</v>
      </c>
    </row>
    <row r="1233" spans="1:2" s="7" customFormat="1" ht="16.5" customHeight="1">
      <c r="A1233" s="10" t="s">
        <v>610</v>
      </c>
      <c r="B1233" s="11">
        <v>0</v>
      </c>
    </row>
    <row r="1234" spans="1:2" s="7" customFormat="1" ht="16.5" customHeight="1">
      <c r="A1234" s="10" t="s">
        <v>1220</v>
      </c>
      <c r="B1234" s="11">
        <v>0</v>
      </c>
    </row>
    <row r="1235" spans="1:2" s="7" customFormat="1" ht="16.5" customHeight="1">
      <c r="A1235" s="10" t="s">
        <v>192</v>
      </c>
      <c r="B1235" s="11">
        <v>0</v>
      </c>
    </row>
    <row r="1236" spans="1:2" s="7" customFormat="1" ht="16.5" customHeight="1">
      <c r="A1236" s="10" t="s">
        <v>968</v>
      </c>
      <c r="B1236" s="11">
        <v>0</v>
      </c>
    </row>
    <row r="1237" spans="1:2" s="7" customFormat="1" ht="16.5" customHeight="1">
      <c r="A1237" s="10" t="s">
        <v>1052</v>
      </c>
      <c r="B1237" s="11">
        <v>0</v>
      </c>
    </row>
    <row r="1238" spans="1:2" s="7" customFormat="1" ht="16.5" customHeight="1">
      <c r="A1238" s="10" t="s">
        <v>529</v>
      </c>
      <c r="B1238" s="11">
        <v>0</v>
      </c>
    </row>
    <row r="1239" spans="1:2" s="7" customFormat="1" ht="16.5" customHeight="1">
      <c r="A1239" s="10" t="s">
        <v>313</v>
      </c>
      <c r="B1239" s="11">
        <v>0</v>
      </c>
    </row>
    <row r="1240" spans="1:2" s="7" customFormat="1" ht="16.5" customHeight="1">
      <c r="A1240" s="10" t="s">
        <v>661</v>
      </c>
      <c r="B1240" s="11">
        <v>617</v>
      </c>
    </row>
    <row r="1241" spans="1:2" s="7" customFormat="1" ht="16.5" customHeight="1">
      <c r="A1241" s="10" t="s">
        <v>54</v>
      </c>
      <c r="B1241" s="11">
        <v>422</v>
      </c>
    </row>
    <row r="1242" spans="1:2" s="7" customFormat="1" ht="16.5" customHeight="1">
      <c r="A1242" s="10" t="s">
        <v>407</v>
      </c>
      <c r="B1242" s="11">
        <v>0</v>
      </c>
    </row>
    <row r="1243" spans="1:2" s="7" customFormat="1" ht="16.5" customHeight="1">
      <c r="A1243" s="10" t="s">
        <v>1314</v>
      </c>
      <c r="B1243" s="11">
        <v>3131</v>
      </c>
    </row>
    <row r="1244" spans="1:2" s="7" customFormat="1" ht="16.5" customHeight="1">
      <c r="A1244" s="10" t="s">
        <v>1571</v>
      </c>
      <c r="B1244" s="11">
        <v>0</v>
      </c>
    </row>
    <row r="1245" spans="1:2" s="7" customFormat="1" ht="16.5" customHeight="1">
      <c r="A1245" s="10" t="s">
        <v>548</v>
      </c>
      <c r="B1245" s="11">
        <v>0</v>
      </c>
    </row>
    <row r="1246" spans="1:2" s="7" customFormat="1" ht="16.5" customHeight="1">
      <c r="A1246" s="10" t="s">
        <v>59</v>
      </c>
      <c r="B1246" s="11">
        <v>0</v>
      </c>
    </row>
    <row r="1247" spans="1:2" s="7" customFormat="1" ht="16.5" customHeight="1">
      <c r="A1247" s="10" t="s">
        <v>729</v>
      </c>
      <c r="B1247" s="11">
        <v>0</v>
      </c>
    </row>
    <row r="1248" spans="1:2" s="7" customFormat="1" ht="16.5" customHeight="1">
      <c r="A1248" s="10" t="s">
        <v>1360</v>
      </c>
      <c r="B1248" s="11">
        <v>16</v>
      </c>
    </row>
    <row r="1249" spans="1:2" s="7" customFormat="1" ht="16.5" customHeight="1">
      <c r="A1249" s="10" t="s">
        <v>1340</v>
      </c>
      <c r="B1249" s="11">
        <v>0</v>
      </c>
    </row>
    <row r="1250" spans="1:2" s="7" customFormat="1" ht="16.5" customHeight="1">
      <c r="A1250" s="10" t="s">
        <v>651</v>
      </c>
      <c r="B1250" s="11">
        <v>0</v>
      </c>
    </row>
    <row r="1251" spans="1:2" s="7" customFormat="1" ht="16.5" customHeight="1">
      <c r="A1251" s="10" t="s">
        <v>967</v>
      </c>
      <c r="B1251" s="11">
        <v>0</v>
      </c>
    </row>
    <row r="1252" spans="1:2" s="7" customFormat="1" ht="16.5" customHeight="1">
      <c r="A1252" s="10" t="s">
        <v>69</v>
      </c>
      <c r="B1252" s="11">
        <v>0</v>
      </c>
    </row>
    <row r="1253" spans="1:2" s="7" customFormat="1" ht="16.5" customHeight="1">
      <c r="A1253" s="10" t="s">
        <v>467</v>
      </c>
      <c r="B1253" s="11">
        <v>0</v>
      </c>
    </row>
    <row r="1254" spans="1:2" s="7" customFormat="1" ht="16.5" customHeight="1">
      <c r="A1254" s="10" t="s">
        <v>975</v>
      </c>
      <c r="B1254" s="11">
        <v>0</v>
      </c>
    </row>
    <row r="1255" spans="1:2" s="7" customFormat="1" ht="16.5" customHeight="1">
      <c r="A1255" s="10" t="s">
        <v>327</v>
      </c>
      <c r="B1255" s="11">
        <v>0</v>
      </c>
    </row>
    <row r="1256" spans="1:2" s="7" customFormat="1" ht="16.5" customHeight="1">
      <c r="A1256" s="10" t="s">
        <v>1066</v>
      </c>
      <c r="B1256" s="11">
        <v>0</v>
      </c>
    </row>
    <row r="1257" spans="1:2" s="7" customFormat="1" ht="16.5" customHeight="1">
      <c r="A1257" s="10" t="s">
        <v>272</v>
      </c>
      <c r="B1257" s="11">
        <v>2815</v>
      </c>
    </row>
    <row r="1258" spans="1:2" s="7" customFormat="1" ht="16.5" customHeight="1">
      <c r="A1258" s="10" t="s">
        <v>225</v>
      </c>
      <c r="B1258" s="11">
        <v>0</v>
      </c>
    </row>
    <row r="1259" spans="1:2" s="7" customFormat="1" ht="16.5" customHeight="1">
      <c r="A1259" s="10" t="s">
        <v>961</v>
      </c>
      <c r="B1259" s="11">
        <v>0</v>
      </c>
    </row>
    <row r="1260" spans="1:2" s="7" customFormat="1" ht="16.5" customHeight="1">
      <c r="A1260" s="10" t="s">
        <v>63</v>
      </c>
      <c r="B1260" s="11">
        <v>0</v>
      </c>
    </row>
    <row r="1261" spans="1:2" s="7" customFormat="1" ht="16.5" customHeight="1">
      <c r="A1261" s="10" t="s">
        <v>54</v>
      </c>
      <c r="B1261" s="11">
        <v>0</v>
      </c>
    </row>
    <row r="1262" spans="1:2" s="7" customFormat="1" ht="16.5" customHeight="1">
      <c r="A1262" s="10" t="s">
        <v>358</v>
      </c>
      <c r="B1262" s="11">
        <v>300</v>
      </c>
    </row>
    <row r="1263" spans="1:2" s="7" customFormat="1" ht="16.5" customHeight="1">
      <c r="A1263" s="10" t="s">
        <v>7</v>
      </c>
      <c r="B1263" s="11">
        <v>0</v>
      </c>
    </row>
    <row r="1264" spans="1:2" s="7" customFormat="1" ht="16.5" customHeight="1">
      <c r="A1264" s="10" t="s">
        <v>1571</v>
      </c>
      <c r="B1264" s="11">
        <v>0</v>
      </c>
    </row>
    <row r="1265" spans="1:2" s="7" customFormat="1" ht="16.5" customHeight="1">
      <c r="A1265" s="10" t="s">
        <v>548</v>
      </c>
      <c r="B1265" s="11">
        <v>0</v>
      </c>
    </row>
    <row r="1266" spans="1:2" s="7" customFormat="1" ht="16.5" customHeight="1">
      <c r="A1266" s="10" t="s">
        <v>59</v>
      </c>
      <c r="B1266" s="11">
        <v>0</v>
      </c>
    </row>
    <row r="1267" spans="1:2" s="7" customFormat="1" ht="16.5" customHeight="1">
      <c r="A1267" s="10" t="s">
        <v>749</v>
      </c>
      <c r="B1267" s="11">
        <v>0</v>
      </c>
    </row>
    <row r="1268" spans="1:2" s="7" customFormat="1" ht="16.5" customHeight="1">
      <c r="A1268" s="10" t="s">
        <v>583</v>
      </c>
      <c r="B1268" s="11">
        <v>0</v>
      </c>
    </row>
    <row r="1269" spans="1:2" s="7" customFormat="1" ht="16.5" customHeight="1">
      <c r="A1269" s="10" t="s">
        <v>836</v>
      </c>
      <c r="B1269" s="11">
        <v>0</v>
      </c>
    </row>
    <row r="1270" spans="1:2" s="7" customFormat="1" ht="16.5" customHeight="1">
      <c r="A1270" s="10" t="s">
        <v>54</v>
      </c>
      <c r="B1270" s="11">
        <v>0</v>
      </c>
    </row>
    <row r="1271" spans="1:2" s="7" customFormat="1" ht="16.5" customHeight="1">
      <c r="A1271" s="10" t="s">
        <v>853</v>
      </c>
      <c r="B1271" s="11">
        <v>0</v>
      </c>
    </row>
    <row r="1272" spans="1:2" s="7" customFormat="1" ht="16.5" customHeight="1">
      <c r="A1272" s="10" t="s">
        <v>1158</v>
      </c>
      <c r="B1272" s="11">
        <v>0</v>
      </c>
    </row>
    <row r="1273" spans="1:2" s="7" customFormat="1" ht="16.5" customHeight="1">
      <c r="A1273" s="10" t="s">
        <v>1571</v>
      </c>
      <c r="B1273" s="11">
        <v>0</v>
      </c>
    </row>
    <row r="1274" spans="1:2" s="7" customFormat="1" ht="16.5" customHeight="1">
      <c r="A1274" s="10" t="s">
        <v>548</v>
      </c>
      <c r="B1274" s="11">
        <v>0</v>
      </c>
    </row>
    <row r="1275" spans="1:2" s="7" customFormat="1" ht="16.5" customHeight="1">
      <c r="A1275" s="10" t="s">
        <v>59</v>
      </c>
      <c r="B1275" s="11">
        <v>0</v>
      </c>
    </row>
    <row r="1276" spans="1:2" s="7" customFormat="1" ht="16.5" customHeight="1">
      <c r="A1276" s="10" t="s">
        <v>1367</v>
      </c>
      <c r="B1276" s="11">
        <v>0</v>
      </c>
    </row>
    <row r="1277" spans="1:2" s="7" customFormat="1" ht="16.5" customHeight="1">
      <c r="A1277" s="10" t="s">
        <v>1131</v>
      </c>
      <c r="B1277" s="11">
        <v>0</v>
      </c>
    </row>
    <row r="1278" spans="1:2" s="7" customFormat="1" ht="16.5" customHeight="1">
      <c r="A1278" s="10" t="s">
        <v>1264</v>
      </c>
      <c r="B1278" s="11">
        <v>0</v>
      </c>
    </row>
    <row r="1279" spans="1:2" s="7" customFormat="1" ht="16.5" customHeight="1">
      <c r="A1279" s="10" t="s">
        <v>232</v>
      </c>
      <c r="B1279" s="11">
        <v>0</v>
      </c>
    </row>
    <row r="1280" spans="1:2" s="7" customFormat="1" ht="16.5" customHeight="1">
      <c r="A1280" s="10" t="s">
        <v>426</v>
      </c>
      <c r="B1280" s="11">
        <v>0</v>
      </c>
    </row>
    <row r="1281" spans="1:2" s="7" customFormat="1" ht="16.5" customHeight="1">
      <c r="A1281" s="10" t="s">
        <v>1526</v>
      </c>
      <c r="B1281" s="11">
        <v>0</v>
      </c>
    </row>
    <row r="1282" spans="1:2" s="7" customFormat="1" ht="16.5" customHeight="1">
      <c r="A1282" s="10" t="s">
        <v>75</v>
      </c>
      <c r="B1282" s="11">
        <v>0</v>
      </c>
    </row>
    <row r="1283" spans="1:2" s="7" customFormat="1" ht="16.5" customHeight="1">
      <c r="A1283" s="10" t="s">
        <v>1105</v>
      </c>
      <c r="B1283" s="11">
        <v>0</v>
      </c>
    </row>
    <row r="1284" spans="1:2" s="7" customFormat="1" ht="16.5" customHeight="1">
      <c r="A1284" s="10" t="s">
        <v>1404</v>
      </c>
      <c r="B1284" s="11">
        <v>0</v>
      </c>
    </row>
    <row r="1285" spans="1:2" s="7" customFormat="1" ht="16.5" customHeight="1">
      <c r="A1285" s="10" t="s">
        <v>1006</v>
      </c>
      <c r="B1285" s="11">
        <v>80</v>
      </c>
    </row>
    <row r="1286" spans="1:2" s="7" customFormat="1" ht="16.5" customHeight="1">
      <c r="A1286" s="10" t="s">
        <v>1571</v>
      </c>
      <c r="B1286" s="11">
        <v>0</v>
      </c>
    </row>
    <row r="1287" spans="1:2" s="7" customFormat="1" ht="16.5" customHeight="1">
      <c r="A1287" s="10" t="s">
        <v>548</v>
      </c>
      <c r="B1287" s="11">
        <v>0</v>
      </c>
    </row>
    <row r="1288" spans="1:2" s="7" customFormat="1" ht="16.5" customHeight="1">
      <c r="A1288" s="10" t="s">
        <v>59</v>
      </c>
      <c r="B1288" s="11">
        <v>0</v>
      </c>
    </row>
    <row r="1289" spans="1:2" s="7" customFormat="1" ht="16.5" customHeight="1">
      <c r="A1289" s="10" t="s">
        <v>1245</v>
      </c>
      <c r="B1289" s="11">
        <v>0</v>
      </c>
    </row>
    <row r="1290" spans="1:2" s="7" customFormat="1" ht="16.5" customHeight="1">
      <c r="A1290" s="10" t="s">
        <v>868</v>
      </c>
      <c r="B1290" s="11">
        <v>0</v>
      </c>
    </row>
    <row r="1291" spans="1:2" s="7" customFormat="1" ht="16.5" customHeight="1">
      <c r="A1291" s="10" t="s">
        <v>916</v>
      </c>
      <c r="B1291" s="11">
        <v>0</v>
      </c>
    </row>
    <row r="1292" spans="1:2" s="7" customFormat="1" ht="16.5" customHeight="1">
      <c r="A1292" s="10" t="s">
        <v>1313</v>
      </c>
      <c r="B1292" s="11">
        <v>0</v>
      </c>
    </row>
    <row r="1293" spans="1:2" s="7" customFormat="1" ht="16.5" customHeight="1">
      <c r="A1293" s="10" t="s">
        <v>340</v>
      </c>
      <c r="B1293" s="11">
        <v>0</v>
      </c>
    </row>
    <row r="1294" spans="1:2" s="7" customFormat="1" ht="16.5" customHeight="1">
      <c r="A1294" s="10" t="s">
        <v>300</v>
      </c>
      <c r="B1294" s="11">
        <v>60</v>
      </c>
    </row>
    <row r="1295" spans="1:2" s="7" customFormat="1" ht="16.5" customHeight="1">
      <c r="A1295" s="10" t="s">
        <v>542</v>
      </c>
      <c r="B1295" s="11">
        <v>20</v>
      </c>
    </row>
    <row r="1296" spans="1:2" s="7" customFormat="1" ht="16.5" customHeight="1">
      <c r="A1296" s="10" t="s">
        <v>1187</v>
      </c>
      <c r="B1296" s="11">
        <v>0</v>
      </c>
    </row>
    <row r="1297" spans="1:2" s="7" customFormat="1" ht="16.5" customHeight="1">
      <c r="A1297" s="10" t="s">
        <v>1375</v>
      </c>
      <c r="B1297" s="11">
        <v>0</v>
      </c>
    </row>
    <row r="1298" spans="1:2" s="7" customFormat="1" ht="16.5" customHeight="1">
      <c r="A1298" s="10" t="s">
        <v>1199</v>
      </c>
      <c r="B1298" s="11">
        <v>0</v>
      </c>
    </row>
    <row r="1299" spans="1:2" s="7" customFormat="1" ht="16.5" customHeight="1">
      <c r="A1299" s="10" t="s">
        <v>852</v>
      </c>
      <c r="B1299" s="11">
        <v>0</v>
      </c>
    </row>
    <row r="1300" spans="1:2" s="7" customFormat="1" ht="16.5" customHeight="1">
      <c r="A1300" s="10" t="s">
        <v>1147</v>
      </c>
      <c r="B1300" s="11">
        <v>0</v>
      </c>
    </row>
    <row r="1301" spans="1:2" s="7" customFormat="1" ht="16.5" customHeight="1">
      <c r="A1301" s="10" t="s">
        <v>719</v>
      </c>
      <c r="B1301" s="11">
        <v>0</v>
      </c>
    </row>
    <row r="1302" spans="1:2" s="7" customFormat="1" ht="16.5" customHeight="1">
      <c r="A1302" s="10" t="s">
        <v>94</v>
      </c>
      <c r="B1302" s="11">
        <v>311</v>
      </c>
    </row>
    <row r="1303" spans="1:2" s="7" customFormat="1" ht="16.5" customHeight="1">
      <c r="A1303" s="10" t="s">
        <v>448</v>
      </c>
      <c r="B1303" s="11">
        <v>311</v>
      </c>
    </row>
    <row r="1304" spans="1:2" s="7" customFormat="1" ht="16.5" customHeight="1">
      <c r="A1304" s="10" t="s">
        <v>1039</v>
      </c>
      <c r="B1304" s="11">
        <v>200</v>
      </c>
    </row>
    <row r="1305" spans="1:2" s="7" customFormat="1" ht="16.5" customHeight="1">
      <c r="A1305" s="10" t="s">
        <v>1544</v>
      </c>
      <c r="B1305" s="11">
        <v>0</v>
      </c>
    </row>
    <row r="1306" spans="1:2" s="7" customFormat="1" ht="16.5" customHeight="1">
      <c r="A1306" s="10" t="s">
        <v>779</v>
      </c>
      <c r="B1306" s="11">
        <v>0</v>
      </c>
    </row>
    <row r="1307" spans="1:2" s="7" customFormat="1" ht="16.5" customHeight="1">
      <c r="A1307" s="10" t="s">
        <v>740</v>
      </c>
      <c r="B1307" s="11">
        <v>0</v>
      </c>
    </row>
    <row r="1308" spans="1:2" s="7" customFormat="1" ht="16.5" customHeight="1">
      <c r="A1308" s="10" t="s">
        <v>268</v>
      </c>
      <c r="B1308" s="11">
        <v>0</v>
      </c>
    </row>
    <row r="1309" spans="1:2" s="7" customFormat="1" ht="16.5" customHeight="1">
      <c r="A1309" s="10" t="s">
        <v>1320</v>
      </c>
      <c r="B1309" s="11">
        <v>90</v>
      </c>
    </row>
    <row r="1310" spans="1:2" s="7" customFormat="1" ht="16.5" customHeight="1">
      <c r="A1310" s="10" t="s">
        <v>1252</v>
      </c>
      <c r="B1310" s="11">
        <v>21</v>
      </c>
    </row>
    <row r="1311" spans="1:2" s="7" customFormat="1" ht="16.5" customHeight="1">
      <c r="A1311" s="10" t="s">
        <v>267</v>
      </c>
      <c r="B1311" s="11">
        <v>0</v>
      </c>
    </row>
    <row r="1312" spans="1:2" s="7" customFormat="1" ht="16.5" customHeight="1">
      <c r="A1312" s="10" t="s">
        <v>649</v>
      </c>
      <c r="B1312" s="11">
        <v>0</v>
      </c>
    </row>
    <row r="1313" spans="1:2" s="7" customFormat="1" ht="16.5" customHeight="1">
      <c r="A1313" s="10" t="s">
        <v>401</v>
      </c>
      <c r="B1313" s="11">
        <v>0</v>
      </c>
    </row>
    <row r="1314" spans="1:2" s="7" customFormat="1" ht="16.5" customHeight="1">
      <c r="A1314" s="10" t="s">
        <v>784</v>
      </c>
      <c r="B1314" s="11">
        <v>0</v>
      </c>
    </row>
    <row r="1315" spans="1:2" s="7" customFormat="1" ht="16.5" customHeight="1">
      <c r="A1315" s="10" t="s">
        <v>577</v>
      </c>
      <c r="B1315" s="11">
        <v>0</v>
      </c>
    </row>
    <row r="1316" spans="1:2" s="7" customFormat="1" ht="16.5" customHeight="1">
      <c r="A1316" s="10" t="s">
        <v>1166</v>
      </c>
      <c r="B1316" s="11">
        <v>0</v>
      </c>
    </row>
    <row r="1317" spans="1:2" s="7" customFormat="1" ht="16.5" customHeight="1">
      <c r="A1317" s="10" t="s">
        <v>1482</v>
      </c>
      <c r="B1317" s="11">
        <v>0</v>
      </c>
    </row>
    <row r="1318" spans="1:2" s="7" customFormat="1" ht="16.5" customHeight="1">
      <c r="A1318" s="10" t="s">
        <v>567</v>
      </c>
      <c r="B1318" s="11">
        <v>0</v>
      </c>
    </row>
    <row r="1319" spans="1:2" s="7" customFormat="1" ht="16.5" customHeight="1">
      <c r="A1319" s="10" t="s">
        <v>790</v>
      </c>
      <c r="B1319" s="11">
        <f>535-251.32</f>
        <v>283.68</v>
      </c>
    </row>
    <row r="1320" spans="1:2" s="7" customFormat="1" ht="16.5" customHeight="1">
      <c r="A1320" s="10" t="s">
        <v>1165</v>
      </c>
      <c r="B1320" s="11">
        <f>484-251.32</f>
        <v>232.68</v>
      </c>
    </row>
    <row r="1321" spans="1:2" s="7" customFormat="1" ht="16.5" customHeight="1">
      <c r="A1321" s="10" t="s">
        <v>1571</v>
      </c>
      <c r="B1321" s="11">
        <v>155</v>
      </c>
    </row>
    <row r="1322" spans="1:2" s="7" customFormat="1" ht="16.5" customHeight="1">
      <c r="A1322" s="10" t="s">
        <v>548</v>
      </c>
      <c r="B1322" s="11">
        <v>18</v>
      </c>
    </row>
    <row r="1323" spans="1:2" s="7" customFormat="1" ht="16.5" customHeight="1">
      <c r="A1323" s="10" t="s">
        <v>59</v>
      </c>
      <c r="B1323" s="11">
        <v>0</v>
      </c>
    </row>
    <row r="1324" spans="1:2" s="7" customFormat="1" ht="16.5" customHeight="1">
      <c r="A1324" s="10" t="s">
        <v>1312</v>
      </c>
      <c r="B1324" s="11">
        <v>0</v>
      </c>
    </row>
    <row r="1325" spans="1:2" s="7" customFormat="1" ht="16.5" customHeight="1">
      <c r="A1325" s="10" t="s">
        <v>552</v>
      </c>
      <c r="B1325" s="11">
        <v>0</v>
      </c>
    </row>
    <row r="1326" spans="1:2" s="7" customFormat="1" ht="16.5" customHeight="1">
      <c r="A1326" s="10" t="s">
        <v>1177</v>
      </c>
      <c r="B1326" s="11">
        <v>0</v>
      </c>
    </row>
    <row r="1327" spans="1:2" s="7" customFormat="1" ht="16.5" customHeight="1">
      <c r="A1327" s="10" t="s">
        <v>107</v>
      </c>
      <c r="B1327" s="11">
        <v>0</v>
      </c>
    </row>
    <row r="1328" spans="1:2" s="7" customFormat="1" ht="16.5" customHeight="1">
      <c r="A1328" s="10" t="s">
        <v>1216</v>
      </c>
      <c r="B1328" s="11">
        <v>0</v>
      </c>
    </row>
    <row r="1329" spans="1:2" s="7" customFormat="1" ht="16.5" customHeight="1">
      <c r="A1329" s="10" t="s">
        <v>1535</v>
      </c>
      <c r="B1329" s="11">
        <v>0</v>
      </c>
    </row>
    <row r="1330" spans="1:2" s="7" customFormat="1" ht="16.5" customHeight="1">
      <c r="A1330" s="10" t="s">
        <v>960</v>
      </c>
      <c r="B1330" s="11">
        <v>0</v>
      </c>
    </row>
    <row r="1331" spans="1:2" s="7" customFormat="1" ht="16.5" customHeight="1">
      <c r="A1331" s="10" t="s">
        <v>466</v>
      </c>
      <c r="B1331" s="11">
        <v>0</v>
      </c>
    </row>
    <row r="1332" spans="1:2" s="7" customFormat="1" ht="16.5" customHeight="1">
      <c r="A1332" s="10" t="s">
        <v>198</v>
      </c>
      <c r="B1332" s="11">
        <v>0</v>
      </c>
    </row>
    <row r="1333" spans="1:2" s="7" customFormat="1" ht="16.5" customHeight="1">
      <c r="A1333" s="10" t="s">
        <v>54</v>
      </c>
      <c r="B1333" s="11">
        <v>0</v>
      </c>
    </row>
    <row r="1334" spans="1:2" s="7" customFormat="1" ht="16.5" customHeight="1">
      <c r="A1334" s="10" t="s">
        <v>783</v>
      </c>
      <c r="B1334" s="11">
        <f>311-251.32</f>
        <v>59.68000000000001</v>
      </c>
    </row>
    <row r="1335" spans="1:2" s="7" customFormat="1" ht="16.5" customHeight="1">
      <c r="A1335" s="10" t="s">
        <v>768</v>
      </c>
      <c r="B1335" s="11">
        <v>0</v>
      </c>
    </row>
    <row r="1336" spans="1:2" s="7" customFormat="1" ht="16.5" customHeight="1">
      <c r="A1336" s="10" t="s">
        <v>1571</v>
      </c>
      <c r="B1336" s="11">
        <v>0</v>
      </c>
    </row>
    <row r="1337" spans="1:2" s="7" customFormat="1" ht="16.5" customHeight="1">
      <c r="A1337" s="10" t="s">
        <v>548</v>
      </c>
      <c r="B1337" s="11">
        <v>0</v>
      </c>
    </row>
    <row r="1338" spans="1:2" s="7" customFormat="1" ht="16.5" customHeight="1">
      <c r="A1338" s="10" t="s">
        <v>59</v>
      </c>
      <c r="B1338" s="11">
        <v>0</v>
      </c>
    </row>
    <row r="1339" spans="1:2" s="7" customFormat="1" ht="16.5" customHeight="1">
      <c r="A1339" s="10" t="s">
        <v>932</v>
      </c>
      <c r="B1339" s="11">
        <v>0</v>
      </c>
    </row>
    <row r="1340" spans="1:2" s="7" customFormat="1" ht="16.5" customHeight="1">
      <c r="A1340" s="10" t="s">
        <v>339</v>
      </c>
      <c r="B1340" s="11">
        <v>0</v>
      </c>
    </row>
    <row r="1341" spans="1:2" s="7" customFormat="1" ht="16.5" customHeight="1">
      <c r="A1341" s="10" t="s">
        <v>879</v>
      </c>
      <c r="B1341" s="11">
        <v>0</v>
      </c>
    </row>
    <row r="1342" spans="1:2" s="7" customFormat="1" ht="16.5" customHeight="1">
      <c r="A1342" s="10" t="s">
        <v>312</v>
      </c>
      <c r="B1342" s="11">
        <v>0</v>
      </c>
    </row>
    <row r="1343" spans="1:2" s="7" customFormat="1" ht="16.5" customHeight="1">
      <c r="A1343" s="10" t="s">
        <v>1156</v>
      </c>
      <c r="B1343" s="11">
        <v>0</v>
      </c>
    </row>
    <row r="1344" spans="1:2" s="7" customFormat="1" ht="16.5" customHeight="1">
      <c r="A1344" s="10" t="s">
        <v>603</v>
      </c>
      <c r="B1344" s="11">
        <v>0</v>
      </c>
    </row>
    <row r="1345" spans="1:2" s="7" customFormat="1" ht="16.5" customHeight="1">
      <c r="A1345" s="10" t="s">
        <v>983</v>
      </c>
      <c r="B1345" s="11">
        <v>0</v>
      </c>
    </row>
    <row r="1346" spans="1:2" s="7" customFormat="1" ht="16.5" customHeight="1">
      <c r="A1346" s="32" t="s">
        <v>1507</v>
      </c>
      <c r="B1346" s="11">
        <v>0</v>
      </c>
    </row>
    <row r="1347" spans="1:2" s="7" customFormat="1" ht="16.5" customHeight="1">
      <c r="A1347" s="32" t="s">
        <v>54</v>
      </c>
      <c r="B1347" s="11">
        <v>0</v>
      </c>
    </row>
    <row r="1348" spans="1:2" s="7" customFormat="1" ht="16.5" customHeight="1">
      <c r="A1348" s="32" t="s">
        <v>797</v>
      </c>
      <c r="B1348" s="11">
        <v>0</v>
      </c>
    </row>
    <row r="1349" spans="1:2" s="7" customFormat="1" ht="16.5" customHeight="1">
      <c r="A1349" s="32" t="s">
        <v>753</v>
      </c>
      <c r="B1349" s="11">
        <v>0</v>
      </c>
    </row>
    <row r="1350" spans="1:2" s="7" customFormat="1" ht="16.5" customHeight="1">
      <c r="A1350" s="32" t="s">
        <v>293</v>
      </c>
      <c r="B1350" s="11">
        <v>0</v>
      </c>
    </row>
    <row r="1351" spans="1:2" s="7" customFormat="1" ht="16.5" customHeight="1">
      <c r="A1351" s="32" t="s">
        <v>16</v>
      </c>
      <c r="B1351" s="11">
        <v>0</v>
      </c>
    </row>
    <row r="1352" spans="1:2" s="7" customFormat="1" ht="16.5" customHeight="1">
      <c r="A1352" s="32" t="s">
        <v>216</v>
      </c>
      <c r="B1352" s="11">
        <v>0</v>
      </c>
    </row>
    <row r="1353" spans="1:2" s="7" customFormat="1" ht="16.5" customHeight="1">
      <c r="A1353" s="32" t="s">
        <v>23</v>
      </c>
      <c r="B1353" s="11">
        <v>0</v>
      </c>
    </row>
    <row r="1354" spans="1:2" s="7" customFormat="1" ht="16.5" customHeight="1">
      <c r="A1354" s="32" t="s">
        <v>1366</v>
      </c>
      <c r="B1354" s="11">
        <v>0</v>
      </c>
    </row>
    <row r="1355" spans="1:2" s="7" customFormat="1" ht="16.5" customHeight="1">
      <c r="A1355" s="32" t="s">
        <v>441</v>
      </c>
      <c r="B1355" s="11">
        <v>51</v>
      </c>
    </row>
    <row r="1356" spans="1:2" s="7" customFormat="1" ht="16.5" customHeight="1">
      <c r="A1356" s="32" t="s">
        <v>959</v>
      </c>
      <c r="B1356" s="11">
        <v>0</v>
      </c>
    </row>
    <row r="1357" spans="1:2" s="7" customFormat="1" ht="16.5" customHeight="1">
      <c r="A1357" s="32" t="s">
        <v>1210</v>
      </c>
      <c r="B1357" s="11">
        <v>0</v>
      </c>
    </row>
    <row r="1358" spans="1:2" s="7" customFormat="1" ht="16.5" customHeight="1">
      <c r="A1358" s="32" t="s">
        <v>171</v>
      </c>
      <c r="B1358" s="11">
        <v>51</v>
      </c>
    </row>
    <row r="1359" spans="1:2" s="7" customFormat="1" ht="16.5" customHeight="1">
      <c r="A1359" s="32" t="s">
        <v>835</v>
      </c>
      <c r="B1359" s="11">
        <v>0</v>
      </c>
    </row>
    <row r="1360" spans="1:2" s="7" customFormat="1" ht="16.5" customHeight="1">
      <c r="A1360" s="32" t="s">
        <v>1426</v>
      </c>
      <c r="B1360" s="11">
        <v>0</v>
      </c>
    </row>
    <row r="1361" spans="1:2" s="7" customFormat="1" ht="16.5" customHeight="1">
      <c r="A1361" s="32" t="s">
        <v>645</v>
      </c>
      <c r="B1361" s="11">
        <v>0</v>
      </c>
    </row>
    <row r="1362" spans="1:2" s="7" customFormat="1" ht="16.5" customHeight="1">
      <c r="A1362" s="32" t="s">
        <v>1575</v>
      </c>
      <c r="B1362" s="11">
        <v>0</v>
      </c>
    </row>
    <row r="1363" spans="1:2" s="7" customFormat="1" ht="16.5" customHeight="1">
      <c r="A1363" s="32" t="s">
        <v>204</v>
      </c>
      <c r="B1363" s="11">
        <v>0</v>
      </c>
    </row>
    <row r="1364" spans="1:2" s="7" customFormat="1" ht="16.5" customHeight="1">
      <c r="A1364" s="32" t="s">
        <v>1186</v>
      </c>
      <c r="B1364" s="11">
        <v>0</v>
      </c>
    </row>
    <row r="1365" spans="1:2" s="7" customFormat="1" ht="16.5" customHeight="1">
      <c r="A1365" s="32" t="s">
        <v>249</v>
      </c>
      <c r="B1365" s="11">
        <v>0</v>
      </c>
    </row>
    <row r="1366" spans="1:2" s="7" customFormat="1" ht="16.5" customHeight="1">
      <c r="A1366" s="32" t="s">
        <v>120</v>
      </c>
      <c r="B1366" s="11">
        <v>0</v>
      </c>
    </row>
    <row r="1367" spans="1:2" s="7" customFormat="1" ht="16.5" customHeight="1">
      <c r="A1367" s="32" t="s">
        <v>1130</v>
      </c>
      <c r="B1367" s="11">
        <v>0</v>
      </c>
    </row>
    <row r="1368" spans="1:2" s="7" customFormat="1" ht="16.5" customHeight="1">
      <c r="A1368" s="32" t="s">
        <v>1263</v>
      </c>
      <c r="B1368" s="11">
        <v>0</v>
      </c>
    </row>
    <row r="1369" spans="1:2" s="7" customFormat="1" ht="16.5" customHeight="1">
      <c r="A1369" s="32" t="s">
        <v>1237</v>
      </c>
      <c r="B1369" s="11">
        <v>0</v>
      </c>
    </row>
    <row r="1370" spans="1:2" s="7" customFormat="1" ht="16.5" customHeight="1">
      <c r="A1370" s="32" t="s">
        <v>1098</v>
      </c>
      <c r="B1370" s="11">
        <v>0</v>
      </c>
    </row>
    <row r="1371" spans="1:2" s="7" customFormat="1" ht="16.5" customHeight="1">
      <c r="A1371" s="32" t="s">
        <v>748</v>
      </c>
      <c r="B1371" s="11">
        <v>0</v>
      </c>
    </row>
    <row r="1372" spans="1:2" s="7" customFormat="1" ht="16.5" customHeight="1">
      <c r="A1372" s="32" t="s">
        <v>891</v>
      </c>
      <c r="B1372" s="11">
        <v>0</v>
      </c>
    </row>
    <row r="1373" spans="1:2" s="7" customFormat="1" ht="16.5" customHeight="1">
      <c r="A1373" s="10" t="s">
        <v>648</v>
      </c>
      <c r="B1373" s="11">
        <v>64</v>
      </c>
    </row>
    <row r="1374" spans="1:2" s="7" customFormat="1" ht="16.5" customHeight="1">
      <c r="A1374" s="32" t="s">
        <v>457</v>
      </c>
      <c r="B1374" s="11">
        <v>64</v>
      </c>
    </row>
    <row r="1375" spans="1:2" s="7" customFormat="1" ht="16.5" customHeight="1">
      <c r="A1375" s="32" t="s">
        <v>660</v>
      </c>
      <c r="B1375" s="11">
        <v>64</v>
      </c>
    </row>
    <row r="1376" spans="1:2" s="7" customFormat="1" ht="16.5" customHeight="1">
      <c r="A1376" s="32" t="s">
        <v>168</v>
      </c>
      <c r="B1376" s="11">
        <v>651</v>
      </c>
    </row>
    <row r="1377" spans="1:2" s="7" customFormat="1" ht="16.5" customHeight="1">
      <c r="A1377" s="32" t="s">
        <v>246</v>
      </c>
      <c r="B1377" s="11">
        <v>651</v>
      </c>
    </row>
    <row r="1378" spans="1:2" s="7" customFormat="1" ht="16.5" customHeight="1">
      <c r="A1378" s="32" t="s">
        <v>1495</v>
      </c>
      <c r="B1378" s="11">
        <v>651</v>
      </c>
    </row>
    <row r="1379" spans="1:2" s="7" customFormat="1" ht="16.5" customHeight="1">
      <c r="A1379" s="32" t="s">
        <v>878</v>
      </c>
      <c r="B1379" s="11">
        <v>651</v>
      </c>
    </row>
    <row r="1380" spans="1:2" s="7" customFormat="1" ht="16.5" customHeight="1">
      <c r="A1380" s="32" t="s">
        <v>1359</v>
      </c>
      <c r="B1380" s="11">
        <v>0</v>
      </c>
    </row>
    <row r="1381" spans="1:2" s="7" customFormat="1" ht="16.5" customHeight="1">
      <c r="A1381" s="32" t="s">
        <v>521</v>
      </c>
      <c r="B1381" s="11">
        <v>0</v>
      </c>
    </row>
    <row r="1382" spans="1:2" s="7" customFormat="1" ht="16.5" customHeight="1">
      <c r="A1382" s="32" t="s">
        <v>778</v>
      </c>
      <c r="B1382" s="11">
        <v>0</v>
      </c>
    </row>
    <row r="1383" spans="1:2" s="7" customFormat="1" ht="16.5" customHeight="1">
      <c r="A1383" s="32" t="s">
        <v>857</v>
      </c>
      <c r="B1383" s="11">
        <v>0</v>
      </c>
    </row>
    <row r="1384" spans="1:2" s="7" customFormat="1" ht="16.5" customHeight="1">
      <c r="A1384" s="32" t="s">
        <v>1095</v>
      </c>
      <c r="B1384" s="11">
        <v>0</v>
      </c>
    </row>
    <row r="1385" spans="1:2" s="7" customFormat="1" ht="16.5" customHeight="1">
      <c r="A1385" s="53" t="s">
        <v>1419</v>
      </c>
      <c r="B1385" s="14">
        <v>0</v>
      </c>
    </row>
    <row r="1386" spans="1:2" s="7" customFormat="1" ht="17.25" customHeight="1">
      <c r="A1386" s="32"/>
      <c r="B1386" s="27"/>
    </row>
    <row r="1387" spans="1:2" s="7" customFormat="1" ht="16.5" customHeight="1">
      <c r="A1387" s="32"/>
      <c r="B1387" s="27"/>
    </row>
    <row r="1388" spans="1:2" s="7" customFormat="1" ht="16.5" customHeight="1">
      <c r="A1388" s="29" t="s">
        <v>211</v>
      </c>
      <c r="B1388" s="11">
        <f>333557-44641</f>
        <v>288916</v>
      </c>
    </row>
    <row r="1389" s="7" customFormat="1" ht="14.25"/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252"/>
  <sheetViews>
    <sheetView showGridLines="0" showZeros="0" zoomScalePageLayoutView="0" workbookViewId="0" topLeftCell="A1">
      <pane xSplit="5" ySplit="8" topLeftCell="S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U15" sqref="U15"/>
    </sheetView>
  </sheetViews>
  <sheetFormatPr defaultColWidth="9.125" defaultRowHeight="14.25"/>
  <cols>
    <col min="1" max="1" width="2.875" style="30" customWidth="1"/>
    <col min="2" max="2" width="2.875" style="0" customWidth="1"/>
    <col min="3" max="3" width="2.75390625" style="0" customWidth="1"/>
    <col min="4" max="4" width="13.375" style="0" customWidth="1"/>
    <col min="5" max="48" width="9.125" style="0" customWidth="1"/>
  </cols>
  <sheetData>
    <row r="1" spans="1:48" s="7" customFormat="1" ht="28.5" customHeight="1">
      <c r="A1" s="102" t="s">
        <v>1630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</row>
    <row r="2" spans="1:9" s="7" customFormat="1" ht="16.5" customHeight="1">
      <c r="A2" s="92"/>
      <c r="I2" s="91"/>
    </row>
    <row r="3" spans="1:47" s="7" customFormat="1" ht="16.5" customHeight="1" thickBot="1">
      <c r="A3" s="91"/>
      <c r="AU3" s="91" t="s">
        <v>277</v>
      </c>
    </row>
    <row r="4" spans="1:48" s="7" customFormat="1" ht="27" customHeight="1">
      <c r="A4" s="115" t="s">
        <v>993</v>
      </c>
      <c r="B4" s="113" t="s">
        <v>1603</v>
      </c>
      <c r="C4" s="113" t="s">
        <v>1603</v>
      </c>
      <c r="D4" s="113" t="s">
        <v>1603</v>
      </c>
      <c r="E4" s="113" t="s">
        <v>757</v>
      </c>
      <c r="F4" s="114" t="s">
        <v>1604</v>
      </c>
      <c r="G4" s="114" t="s">
        <v>1603</v>
      </c>
      <c r="H4" s="114" t="s">
        <v>1603</v>
      </c>
      <c r="I4" s="114" t="s">
        <v>1603</v>
      </c>
      <c r="J4" s="114" t="s">
        <v>1603</v>
      </c>
      <c r="K4" s="114" t="s">
        <v>1603</v>
      </c>
      <c r="L4" s="114" t="s">
        <v>1603</v>
      </c>
      <c r="M4" s="114" t="s">
        <v>1603</v>
      </c>
      <c r="N4" s="114" t="s">
        <v>1605</v>
      </c>
      <c r="O4" s="114" t="s">
        <v>1603</v>
      </c>
      <c r="P4" s="114" t="s">
        <v>1603</v>
      </c>
      <c r="Q4" s="114" t="s">
        <v>1603</v>
      </c>
      <c r="R4" s="114" t="s">
        <v>1603</v>
      </c>
      <c r="S4" s="114" t="s">
        <v>1603</v>
      </c>
      <c r="T4" s="114" t="s">
        <v>1603</v>
      </c>
      <c r="U4" s="114" t="s">
        <v>1603</v>
      </c>
      <c r="V4" s="114" t="s">
        <v>1603</v>
      </c>
      <c r="W4" s="114" t="s">
        <v>1603</v>
      </c>
      <c r="X4" s="114" t="s">
        <v>1603</v>
      </c>
      <c r="Y4" s="114" t="s">
        <v>1603</v>
      </c>
      <c r="Z4" s="114" t="s">
        <v>1603</v>
      </c>
      <c r="AA4" s="114" t="s">
        <v>1603</v>
      </c>
      <c r="AB4" s="114" t="s">
        <v>1603</v>
      </c>
      <c r="AC4" s="114" t="s">
        <v>1603</v>
      </c>
      <c r="AD4" s="114" t="s">
        <v>1603</v>
      </c>
      <c r="AE4" s="114" t="s">
        <v>1603</v>
      </c>
      <c r="AF4" s="114" t="s">
        <v>1603</v>
      </c>
      <c r="AG4" s="114" t="s">
        <v>1603</v>
      </c>
      <c r="AH4" s="114" t="s">
        <v>1603</v>
      </c>
      <c r="AI4" s="114" t="s">
        <v>1603</v>
      </c>
      <c r="AJ4" s="114" t="s">
        <v>1603</v>
      </c>
      <c r="AK4" s="114" t="s">
        <v>1606</v>
      </c>
      <c r="AL4" s="114" t="s">
        <v>1603</v>
      </c>
      <c r="AM4" s="114" t="s">
        <v>1603</v>
      </c>
      <c r="AN4" s="114" t="s">
        <v>1603</v>
      </c>
      <c r="AO4" s="114" t="s">
        <v>1603</v>
      </c>
      <c r="AP4" s="114" t="s">
        <v>1603</v>
      </c>
      <c r="AQ4" s="114" t="s">
        <v>1603</v>
      </c>
      <c r="AR4" s="114" t="s">
        <v>1603</v>
      </c>
      <c r="AS4" s="114" t="s">
        <v>1603</v>
      </c>
      <c r="AT4" s="114" t="s">
        <v>1603</v>
      </c>
      <c r="AU4" s="114" t="s">
        <v>1603</v>
      </c>
      <c r="AV4" s="114" t="s">
        <v>1603</v>
      </c>
    </row>
    <row r="5" spans="1:48" s="7" customFormat="1" ht="31.5" customHeight="1">
      <c r="A5" s="112" t="s">
        <v>1607</v>
      </c>
      <c r="B5" s="111" t="s">
        <v>1603</v>
      </c>
      <c r="C5" s="111" t="s">
        <v>1603</v>
      </c>
      <c r="D5" s="111" t="s">
        <v>1608</v>
      </c>
      <c r="E5" s="111" t="s">
        <v>1603</v>
      </c>
      <c r="F5" s="111" t="s">
        <v>1633</v>
      </c>
      <c r="G5" s="111" t="s">
        <v>1634</v>
      </c>
      <c r="H5" s="111" t="s">
        <v>1635</v>
      </c>
      <c r="I5" s="111" t="s">
        <v>1636</v>
      </c>
      <c r="J5" s="111" t="s">
        <v>1637</v>
      </c>
      <c r="K5" s="111" t="s">
        <v>1638</v>
      </c>
      <c r="L5" s="111" t="s">
        <v>1639</v>
      </c>
      <c r="M5" s="111" t="s">
        <v>1640</v>
      </c>
      <c r="N5" s="111" t="s">
        <v>1633</v>
      </c>
      <c r="O5" s="111" t="s">
        <v>1641</v>
      </c>
      <c r="P5" s="111" t="s">
        <v>1642</v>
      </c>
      <c r="Q5" s="111" t="s">
        <v>1643</v>
      </c>
      <c r="R5" s="111" t="s">
        <v>1644</v>
      </c>
      <c r="S5" s="111" t="s">
        <v>1645</v>
      </c>
      <c r="T5" s="111" t="s">
        <v>1646</v>
      </c>
      <c r="U5" s="111" t="s">
        <v>1647</v>
      </c>
      <c r="V5" s="111" t="s">
        <v>1648</v>
      </c>
      <c r="W5" s="111" t="s">
        <v>1649</v>
      </c>
      <c r="X5" s="111" t="s">
        <v>1650</v>
      </c>
      <c r="Y5" s="111" t="s">
        <v>1651</v>
      </c>
      <c r="Z5" s="111" t="s">
        <v>1652</v>
      </c>
      <c r="AA5" s="111" t="s">
        <v>1653</v>
      </c>
      <c r="AB5" s="111" t="s">
        <v>1654</v>
      </c>
      <c r="AC5" s="111" t="s">
        <v>1655</v>
      </c>
      <c r="AD5" s="111" t="s">
        <v>1656</v>
      </c>
      <c r="AE5" s="111" t="s">
        <v>1657</v>
      </c>
      <c r="AF5" s="111" t="s">
        <v>1658</v>
      </c>
      <c r="AG5" s="111" t="s">
        <v>1659</v>
      </c>
      <c r="AH5" s="111" t="s">
        <v>1660</v>
      </c>
      <c r="AI5" s="111" t="s">
        <v>1661</v>
      </c>
      <c r="AJ5" s="111" t="s">
        <v>1662</v>
      </c>
      <c r="AK5" s="111" t="s">
        <v>1633</v>
      </c>
      <c r="AL5" s="111" t="s">
        <v>1663</v>
      </c>
      <c r="AM5" s="111" t="s">
        <v>1664</v>
      </c>
      <c r="AN5" s="111" t="s">
        <v>1665</v>
      </c>
      <c r="AO5" s="111" t="s">
        <v>1666</v>
      </c>
      <c r="AP5" s="111" t="s">
        <v>1667</v>
      </c>
      <c r="AQ5" s="111" t="s">
        <v>1668</v>
      </c>
      <c r="AR5" s="111" t="s">
        <v>1669</v>
      </c>
      <c r="AS5" s="111" t="s">
        <v>1670</v>
      </c>
      <c r="AT5" s="111" t="s">
        <v>1671</v>
      </c>
      <c r="AU5" s="111" t="s">
        <v>1672</v>
      </c>
      <c r="AV5" s="111" t="s">
        <v>1673</v>
      </c>
    </row>
    <row r="6" spans="1:48" s="7" customFormat="1" ht="29.25" customHeight="1">
      <c r="A6" s="112" t="s">
        <v>1603</v>
      </c>
      <c r="B6" s="111" t="s">
        <v>1603</v>
      </c>
      <c r="C6" s="111" t="s">
        <v>1603</v>
      </c>
      <c r="D6" s="111" t="s">
        <v>1603</v>
      </c>
      <c r="E6" s="111" t="s">
        <v>1603</v>
      </c>
      <c r="F6" s="111" t="s">
        <v>1603</v>
      </c>
      <c r="G6" s="111" t="s">
        <v>1603</v>
      </c>
      <c r="H6" s="111" t="s">
        <v>1603</v>
      </c>
      <c r="I6" s="111" t="s">
        <v>1603</v>
      </c>
      <c r="J6" s="111" t="s">
        <v>1603</v>
      </c>
      <c r="K6" s="111" t="s">
        <v>1603</v>
      </c>
      <c r="L6" s="111" t="s">
        <v>1603</v>
      </c>
      <c r="M6" s="111" t="s">
        <v>1603</v>
      </c>
      <c r="N6" s="111" t="s">
        <v>1603</v>
      </c>
      <c r="O6" s="111" t="s">
        <v>1603</v>
      </c>
      <c r="P6" s="111" t="s">
        <v>1603</v>
      </c>
      <c r="Q6" s="111" t="s">
        <v>1603</v>
      </c>
      <c r="R6" s="111" t="s">
        <v>1603</v>
      </c>
      <c r="S6" s="111" t="s">
        <v>1603</v>
      </c>
      <c r="T6" s="111" t="s">
        <v>1603</v>
      </c>
      <c r="U6" s="111" t="s">
        <v>1603</v>
      </c>
      <c r="V6" s="111" t="s">
        <v>1603</v>
      </c>
      <c r="W6" s="111" t="s">
        <v>1603</v>
      </c>
      <c r="X6" s="111" t="s">
        <v>1603</v>
      </c>
      <c r="Y6" s="111" t="s">
        <v>1603</v>
      </c>
      <c r="Z6" s="111" t="s">
        <v>1603</v>
      </c>
      <c r="AA6" s="111" t="s">
        <v>1603</v>
      </c>
      <c r="AB6" s="111" t="s">
        <v>1603</v>
      </c>
      <c r="AC6" s="111" t="s">
        <v>1603</v>
      </c>
      <c r="AD6" s="111" t="s">
        <v>1603</v>
      </c>
      <c r="AE6" s="111" t="s">
        <v>1603</v>
      </c>
      <c r="AF6" s="111" t="s">
        <v>1603</v>
      </c>
      <c r="AG6" s="111" t="s">
        <v>1603</v>
      </c>
      <c r="AH6" s="111" t="s">
        <v>1603</v>
      </c>
      <c r="AI6" s="111" t="s">
        <v>1603</v>
      </c>
      <c r="AJ6" s="111" t="s">
        <v>1603</v>
      </c>
      <c r="AK6" s="111" t="s">
        <v>1603</v>
      </c>
      <c r="AL6" s="111" t="s">
        <v>1603</v>
      </c>
      <c r="AM6" s="111" t="s">
        <v>1603</v>
      </c>
      <c r="AN6" s="111" t="s">
        <v>1603</v>
      </c>
      <c r="AO6" s="111" t="s">
        <v>1603</v>
      </c>
      <c r="AP6" s="111" t="s">
        <v>1603</v>
      </c>
      <c r="AQ6" s="111" t="s">
        <v>1603</v>
      </c>
      <c r="AR6" s="111" t="s">
        <v>1603</v>
      </c>
      <c r="AS6" s="111" t="s">
        <v>1603</v>
      </c>
      <c r="AT6" s="111" t="s">
        <v>1603</v>
      </c>
      <c r="AU6" s="111" t="s">
        <v>1603</v>
      </c>
      <c r="AV6" s="111" t="s">
        <v>1603</v>
      </c>
    </row>
    <row r="7" spans="1:48" s="7" customFormat="1" ht="26.25" customHeight="1">
      <c r="A7" s="112" t="s">
        <v>1603</v>
      </c>
      <c r="B7" s="111" t="s">
        <v>1603</v>
      </c>
      <c r="C7" s="111" t="s">
        <v>1603</v>
      </c>
      <c r="D7" s="111" t="s">
        <v>1603</v>
      </c>
      <c r="E7" s="111" t="s">
        <v>1603</v>
      </c>
      <c r="F7" s="111" t="s">
        <v>1603</v>
      </c>
      <c r="G7" s="111" t="s">
        <v>1603</v>
      </c>
      <c r="H7" s="111" t="s">
        <v>1603</v>
      </c>
      <c r="I7" s="111" t="s">
        <v>1603</v>
      </c>
      <c r="J7" s="111" t="s">
        <v>1603</v>
      </c>
      <c r="K7" s="111" t="s">
        <v>1603</v>
      </c>
      <c r="L7" s="111" t="s">
        <v>1603</v>
      </c>
      <c r="M7" s="111" t="s">
        <v>1603</v>
      </c>
      <c r="N7" s="111" t="s">
        <v>1603</v>
      </c>
      <c r="O7" s="111" t="s">
        <v>1603</v>
      </c>
      <c r="P7" s="111" t="s">
        <v>1603</v>
      </c>
      <c r="Q7" s="111" t="s">
        <v>1603</v>
      </c>
      <c r="R7" s="111" t="s">
        <v>1603</v>
      </c>
      <c r="S7" s="111" t="s">
        <v>1603</v>
      </c>
      <c r="T7" s="111" t="s">
        <v>1603</v>
      </c>
      <c r="U7" s="111" t="s">
        <v>1603</v>
      </c>
      <c r="V7" s="111" t="s">
        <v>1603</v>
      </c>
      <c r="W7" s="111" t="s">
        <v>1603</v>
      </c>
      <c r="X7" s="111" t="s">
        <v>1603</v>
      </c>
      <c r="Y7" s="111" t="s">
        <v>1603</v>
      </c>
      <c r="Z7" s="111" t="s">
        <v>1603</v>
      </c>
      <c r="AA7" s="111" t="s">
        <v>1603</v>
      </c>
      <c r="AB7" s="111" t="s">
        <v>1603</v>
      </c>
      <c r="AC7" s="111" t="s">
        <v>1603</v>
      </c>
      <c r="AD7" s="111" t="s">
        <v>1603</v>
      </c>
      <c r="AE7" s="111" t="s">
        <v>1603</v>
      </c>
      <c r="AF7" s="111" t="s">
        <v>1603</v>
      </c>
      <c r="AG7" s="111" t="s">
        <v>1603</v>
      </c>
      <c r="AH7" s="111" t="s">
        <v>1603</v>
      </c>
      <c r="AI7" s="111" t="s">
        <v>1603</v>
      </c>
      <c r="AJ7" s="111" t="s">
        <v>1603</v>
      </c>
      <c r="AK7" s="111" t="s">
        <v>1603</v>
      </c>
      <c r="AL7" s="111" t="s">
        <v>1603</v>
      </c>
      <c r="AM7" s="111" t="s">
        <v>1603</v>
      </c>
      <c r="AN7" s="111" t="s">
        <v>1603</v>
      </c>
      <c r="AO7" s="111" t="s">
        <v>1603</v>
      </c>
      <c r="AP7" s="111" t="s">
        <v>1603</v>
      </c>
      <c r="AQ7" s="111" t="s">
        <v>1603</v>
      </c>
      <c r="AR7" s="111" t="s">
        <v>1603</v>
      </c>
      <c r="AS7" s="111" t="s">
        <v>1603</v>
      </c>
      <c r="AT7" s="111" t="s">
        <v>1603</v>
      </c>
      <c r="AU7" s="111" t="s">
        <v>1603</v>
      </c>
      <c r="AV7" s="111" t="s">
        <v>1603</v>
      </c>
    </row>
    <row r="8" spans="1:48" s="7" customFormat="1" ht="26.25" customHeight="1">
      <c r="A8" s="112" t="s">
        <v>1674</v>
      </c>
      <c r="B8" s="111" t="s">
        <v>1675</v>
      </c>
      <c r="C8" s="111" t="s">
        <v>1676</v>
      </c>
      <c r="D8" s="93" t="s">
        <v>1677</v>
      </c>
      <c r="E8" s="93" t="s">
        <v>1678</v>
      </c>
      <c r="F8" s="93" t="s">
        <v>1679</v>
      </c>
      <c r="G8" s="93" t="s">
        <v>1680</v>
      </c>
      <c r="H8" s="93" t="s">
        <v>1681</v>
      </c>
      <c r="I8" s="93" t="s">
        <v>1682</v>
      </c>
      <c r="J8" s="93" t="s">
        <v>1683</v>
      </c>
      <c r="K8" s="93" t="s">
        <v>1684</v>
      </c>
      <c r="L8" s="93" t="s">
        <v>1685</v>
      </c>
      <c r="M8" s="93" t="s">
        <v>1686</v>
      </c>
      <c r="N8" s="93" t="s">
        <v>1687</v>
      </c>
      <c r="O8" s="93" t="s">
        <v>1688</v>
      </c>
      <c r="P8" s="93" t="s">
        <v>1689</v>
      </c>
      <c r="Q8" s="93" t="s">
        <v>1690</v>
      </c>
      <c r="R8" s="93" t="s">
        <v>1691</v>
      </c>
      <c r="S8" s="93" t="s">
        <v>1692</v>
      </c>
      <c r="T8" s="93" t="s">
        <v>1693</v>
      </c>
      <c r="U8" s="93" t="s">
        <v>1694</v>
      </c>
      <c r="V8" s="93" t="s">
        <v>1695</v>
      </c>
      <c r="W8" s="93" t="s">
        <v>1696</v>
      </c>
      <c r="X8" s="93" t="s">
        <v>1697</v>
      </c>
      <c r="Y8" s="93" t="s">
        <v>1698</v>
      </c>
      <c r="Z8" s="93" t="s">
        <v>1699</v>
      </c>
      <c r="AA8" s="93" t="s">
        <v>1700</v>
      </c>
      <c r="AB8" s="93" t="s">
        <v>1701</v>
      </c>
      <c r="AC8" s="93" t="s">
        <v>1702</v>
      </c>
      <c r="AD8" s="93" t="s">
        <v>1703</v>
      </c>
      <c r="AE8" s="93" t="s">
        <v>1704</v>
      </c>
      <c r="AF8" s="93" t="s">
        <v>1705</v>
      </c>
      <c r="AG8" s="93" t="s">
        <v>1706</v>
      </c>
      <c r="AH8" s="93" t="s">
        <v>1707</v>
      </c>
      <c r="AI8" s="93" t="s">
        <v>1708</v>
      </c>
      <c r="AJ8" s="93" t="s">
        <v>1709</v>
      </c>
      <c r="AK8" s="93" t="s">
        <v>1710</v>
      </c>
      <c r="AL8" s="93" t="s">
        <v>1711</v>
      </c>
      <c r="AM8" s="93" t="s">
        <v>1712</v>
      </c>
      <c r="AN8" s="93" t="s">
        <v>1713</v>
      </c>
      <c r="AO8" s="93" t="s">
        <v>1714</v>
      </c>
      <c r="AP8" s="93" t="s">
        <v>1715</v>
      </c>
      <c r="AQ8" s="93" t="s">
        <v>1716</v>
      </c>
      <c r="AR8" s="93" t="s">
        <v>1717</v>
      </c>
      <c r="AS8" s="93" t="s">
        <v>1718</v>
      </c>
      <c r="AT8" s="93" t="s">
        <v>1719</v>
      </c>
      <c r="AU8" s="93" t="s">
        <v>1720</v>
      </c>
      <c r="AV8" s="93" t="s">
        <v>1721</v>
      </c>
    </row>
    <row r="9" spans="1:48" s="7" customFormat="1" ht="26.25" customHeight="1" thickBot="1">
      <c r="A9" s="112" t="s">
        <v>1603</v>
      </c>
      <c r="B9" s="111" t="s">
        <v>1603</v>
      </c>
      <c r="C9" s="111" t="s">
        <v>1603</v>
      </c>
      <c r="D9" s="93" t="s">
        <v>757</v>
      </c>
      <c r="E9" s="94">
        <f>F9+N9+AK9</f>
        <v>133506.57</v>
      </c>
      <c r="F9" s="94">
        <f aca="true" t="shared" si="0" ref="F9:F24">SUM(G9:M9)</f>
        <v>88681.40999999999</v>
      </c>
      <c r="G9" s="94">
        <v>24902.93</v>
      </c>
      <c r="H9" s="94">
        <v>26789.11</v>
      </c>
      <c r="I9" s="94">
        <v>1790.34</v>
      </c>
      <c r="J9" s="94">
        <v>30772.51</v>
      </c>
      <c r="K9" s="94">
        <v>14.59</v>
      </c>
      <c r="L9" s="94">
        <v>3794.2</v>
      </c>
      <c r="M9" s="94">
        <v>617.73</v>
      </c>
      <c r="N9" s="94">
        <f>SUM(O9:AJ9)</f>
        <v>13797.800000000003</v>
      </c>
      <c r="O9" s="94">
        <v>1653.42</v>
      </c>
      <c r="P9" s="94">
        <v>310.61</v>
      </c>
      <c r="Q9" s="94">
        <v>38.46</v>
      </c>
      <c r="R9" s="94">
        <v>4.38</v>
      </c>
      <c r="S9" s="94">
        <v>126.73</v>
      </c>
      <c r="T9" s="94">
        <v>1123.18</v>
      </c>
      <c r="U9" s="94">
        <v>206.62</v>
      </c>
      <c r="V9" s="94">
        <v>526.85</v>
      </c>
      <c r="W9" s="94">
        <v>1114.26</v>
      </c>
      <c r="X9" s="94">
        <v>234.59</v>
      </c>
      <c r="Y9" s="94">
        <v>2414.23</v>
      </c>
      <c r="Z9" s="94">
        <v>54.22</v>
      </c>
      <c r="AA9" s="94">
        <v>434.43</v>
      </c>
      <c r="AB9" s="94">
        <v>147.29</v>
      </c>
      <c r="AC9" s="94">
        <v>682.4</v>
      </c>
      <c r="AD9" s="94">
        <v>61.03</v>
      </c>
      <c r="AE9" s="94">
        <v>864.18</v>
      </c>
      <c r="AF9" s="94">
        <v>2372.95</v>
      </c>
      <c r="AG9" s="94">
        <v>73.52</v>
      </c>
      <c r="AH9" s="94">
        <v>877.62</v>
      </c>
      <c r="AI9" s="94">
        <v>172.11</v>
      </c>
      <c r="AJ9" s="94">
        <v>304.72</v>
      </c>
      <c r="AK9" s="97">
        <f aca="true" t="shared" si="1" ref="AK9:AK72">SUM(AL9:AV9)</f>
        <v>31027.36</v>
      </c>
      <c r="AL9" s="94">
        <v>416.92</v>
      </c>
      <c r="AM9" s="94">
        <v>9394.31</v>
      </c>
      <c r="AN9" s="94">
        <v>1729.14</v>
      </c>
      <c r="AO9" s="94">
        <v>5255.15</v>
      </c>
      <c r="AP9" s="94">
        <v>3318.48</v>
      </c>
      <c r="AQ9" s="94">
        <v>569.47</v>
      </c>
      <c r="AR9" s="94">
        <v>7.93</v>
      </c>
      <c r="AS9" s="94">
        <v>1973.77</v>
      </c>
      <c r="AT9" s="94">
        <v>7910.43</v>
      </c>
      <c r="AU9" s="94">
        <v>180.36</v>
      </c>
      <c r="AV9" s="94">
        <v>271.4</v>
      </c>
    </row>
    <row r="10" spans="1:48" s="7" customFormat="1" ht="13.5" customHeight="1" thickBot="1">
      <c r="A10" s="107" t="s">
        <v>1609</v>
      </c>
      <c r="B10" s="108" t="s">
        <v>1603</v>
      </c>
      <c r="C10" s="108" t="s">
        <v>1603</v>
      </c>
      <c r="D10" s="95" t="s">
        <v>655</v>
      </c>
      <c r="E10" s="94">
        <f aca="true" t="shared" si="2" ref="E10:E73">F10+N10+AK10</f>
        <v>13313.240000000002</v>
      </c>
      <c r="F10" s="94">
        <f t="shared" si="0"/>
        <v>7838.870000000001</v>
      </c>
      <c r="G10" s="94">
        <v>2652.24</v>
      </c>
      <c r="H10" s="94">
        <v>2776.68</v>
      </c>
      <c r="I10" s="94">
        <v>189.91</v>
      </c>
      <c r="J10" s="94">
        <v>2048.03</v>
      </c>
      <c r="K10" s="94">
        <v>0.03</v>
      </c>
      <c r="L10" s="94">
        <v>22.96</v>
      </c>
      <c r="M10" s="94">
        <v>149.02</v>
      </c>
      <c r="N10" s="94">
        <f aca="true" t="shared" si="3" ref="N10:N73">SUM(O10:AJ10)</f>
        <v>3881.92</v>
      </c>
      <c r="O10" s="94">
        <v>167.58</v>
      </c>
      <c r="P10" s="94">
        <v>20.59</v>
      </c>
      <c r="Q10" s="94">
        <v>30.5</v>
      </c>
      <c r="R10" s="94">
        <v>0.21</v>
      </c>
      <c r="S10" s="94">
        <v>43.91</v>
      </c>
      <c r="T10" s="94">
        <v>615.8</v>
      </c>
      <c r="U10" s="94">
        <v>51.55</v>
      </c>
      <c r="V10" s="94">
        <v>30.61</v>
      </c>
      <c r="W10" s="94">
        <v>606.43</v>
      </c>
      <c r="X10" s="94">
        <v>25.79</v>
      </c>
      <c r="Y10" s="94">
        <v>75.36</v>
      </c>
      <c r="Z10" s="94">
        <v>20.4</v>
      </c>
      <c r="AA10" s="94">
        <v>0.6</v>
      </c>
      <c r="AB10" s="94">
        <v>42.29</v>
      </c>
      <c r="AC10" s="94">
        <v>390.24</v>
      </c>
      <c r="AD10" s="94">
        <v>13.14</v>
      </c>
      <c r="AE10" s="94">
        <v>24.02</v>
      </c>
      <c r="AF10" s="94">
        <v>1354.43</v>
      </c>
      <c r="AG10" s="94">
        <v>49.3</v>
      </c>
      <c r="AH10" s="94">
        <v>243.53</v>
      </c>
      <c r="AI10" s="94">
        <v>22.2</v>
      </c>
      <c r="AJ10" s="94">
        <v>53.44</v>
      </c>
      <c r="AK10" s="97">
        <f t="shared" si="1"/>
        <v>1592.45</v>
      </c>
      <c r="AL10" s="94" t="s">
        <v>1603</v>
      </c>
      <c r="AM10" s="94" t="s">
        <v>1603</v>
      </c>
      <c r="AN10" s="94">
        <v>20.26</v>
      </c>
      <c r="AO10" s="94">
        <v>559.87</v>
      </c>
      <c r="AP10" s="94" t="s">
        <v>1603</v>
      </c>
      <c r="AQ10" s="94" t="s">
        <v>1603</v>
      </c>
      <c r="AR10" s="94">
        <v>0.05</v>
      </c>
      <c r="AS10" s="94">
        <v>181.24</v>
      </c>
      <c r="AT10" s="94">
        <v>793.02</v>
      </c>
      <c r="AU10" s="94" t="s">
        <v>1603</v>
      </c>
      <c r="AV10" s="94">
        <v>38.01</v>
      </c>
    </row>
    <row r="11" spans="1:48" s="7" customFormat="1" ht="13.5" customHeight="1" thickBot="1">
      <c r="A11" s="107" t="s">
        <v>1722</v>
      </c>
      <c r="B11" s="108" t="s">
        <v>1603</v>
      </c>
      <c r="C11" s="108" t="s">
        <v>1603</v>
      </c>
      <c r="D11" s="95" t="s">
        <v>1723</v>
      </c>
      <c r="E11" s="94">
        <f t="shared" si="2"/>
        <v>483.27000000000004</v>
      </c>
      <c r="F11" s="94">
        <f t="shared" si="0"/>
        <v>370.94</v>
      </c>
      <c r="G11" s="94">
        <v>107.99</v>
      </c>
      <c r="H11" s="94">
        <v>134.02</v>
      </c>
      <c r="I11" s="94" t="s">
        <v>1603</v>
      </c>
      <c r="J11" s="94">
        <v>110.23</v>
      </c>
      <c r="K11" s="94" t="s">
        <v>1603</v>
      </c>
      <c r="L11" s="94" t="s">
        <v>1603</v>
      </c>
      <c r="M11" s="94">
        <v>18.7</v>
      </c>
      <c r="N11" s="94">
        <f t="shared" si="3"/>
        <v>62.52000000000001</v>
      </c>
      <c r="O11" s="94">
        <v>13.04</v>
      </c>
      <c r="P11" s="94" t="s">
        <v>1603</v>
      </c>
      <c r="Q11" s="94" t="s">
        <v>1603</v>
      </c>
      <c r="R11" s="94" t="s">
        <v>1603</v>
      </c>
      <c r="S11" s="94" t="s">
        <v>1603</v>
      </c>
      <c r="T11" s="94" t="s">
        <v>1603</v>
      </c>
      <c r="U11" s="94">
        <v>8.24</v>
      </c>
      <c r="V11" s="94" t="s">
        <v>1603</v>
      </c>
      <c r="W11" s="94" t="s">
        <v>1603</v>
      </c>
      <c r="X11" s="94">
        <v>6.41</v>
      </c>
      <c r="Y11" s="94" t="s">
        <v>1603</v>
      </c>
      <c r="Z11" s="94">
        <v>5.07</v>
      </c>
      <c r="AA11" s="94" t="s">
        <v>1603</v>
      </c>
      <c r="AB11" s="94">
        <v>6.1</v>
      </c>
      <c r="AC11" s="94" t="s">
        <v>1603</v>
      </c>
      <c r="AD11" s="94" t="s">
        <v>1603</v>
      </c>
      <c r="AE11" s="94" t="s">
        <v>1603</v>
      </c>
      <c r="AF11" s="94" t="s">
        <v>1603</v>
      </c>
      <c r="AG11" s="94">
        <v>5.68</v>
      </c>
      <c r="AH11" s="94">
        <v>7.14</v>
      </c>
      <c r="AI11" s="94">
        <v>10.84</v>
      </c>
      <c r="AJ11" s="94" t="s">
        <v>1603</v>
      </c>
      <c r="AK11" s="97">
        <f t="shared" si="1"/>
        <v>49.809999999999995</v>
      </c>
      <c r="AL11" s="94" t="s">
        <v>1603</v>
      </c>
      <c r="AM11" s="94" t="s">
        <v>1603</v>
      </c>
      <c r="AN11" s="94" t="s">
        <v>1603</v>
      </c>
      <c r="AO11" s="94" t="s">
        <v>1603</v>
      </c>
      <c r="AP11" s="94" t="s">
        <v>1603</v>
      </c>
      <c r="AQ11" s="94" t="s">
        <v>1603</v>
      </c>
      <c r="AR11" s="94" t="s">
        <v>1603</v>
      </c>
      <c r="AS11" s="94" t="s">
        <v>1603</v>
      </c>
      <c r="AT11" s="94">
        <v>49.55</v>
      </c>
      <c r="AU11" s="94" t="s">
        <v>1603</v>
      </c>
      <c r="AV11" s="94">
        <v>0.26</v>
      </c>
    </row>
    <row r="12" spans="1:48" s="7" customFormat="1" ht="13.5" customHeight="1" thickBot="1">
      <c r="A12" s="107" t="s">
        <v>1724</v>
      </c>
      <c r="B12" s="108" t="s">
        <v>1603</v>
      </c>
      <c r="C12" s="108" t="s">
        <v>1603</v>
      </c>
      <c r="D12" s="95" t="s">
        <v>1725</v>
      </c>
      <c r="E12" s="94">
        <f t="shared" si="2"/>
        <v>483.27000000000004</v>
      </c>
      <c r="F12" s="94">
        <f t="shared" si="0"/>
        <v>370.94</v>
      </c>
      <c r="G12" s="94">
        <v>107.99</v>
      </c>
      <c r="H12" s="94">
        <v>134.02</v>
      </c>
      <c r="I12" s="94" t="s">
        <v>1603</v>
      </c>
      <c r="J12" s="94">
        <v>110.23</v>
      </c>
      <c r="K12" s="94" t="s">
        <v>1603</v>
      </c>
      <c r="L12" s="94" t="s">
        <v>1603</v>
      </c>
      <c r="M12" s="94">
        <v>18.7</v>
      </c>
      <c r="N12" s="94">
        <f t="shared" si="3"/>
        <v>62.52000000000001</v>
      </c>
      <c r="O12" s="94">
        <v>13.04</v>
      </c>
      <c r="P12" s="94" t="s">
        <v>1603</v>
      </c>
      <c r="Q12" s="94" t="s">
        <v>1603</v>
      </c>
      <c r="R12" s="94" t="s">
        <v>1603</v>
      </c>
      <c r="S12" s="94" t="s">
        <v>1603</v>
      </c>
      <c r="T12" s="94" t="s">
        <v>1603</v>
      </c>
      <c r="U12" s="94">
        <v>8.24</v>
      </c>
      <c r="V12" s="94" t="s">
        <v>1603</v>
      </c>
      <c r="W12" s="94" t="s">
        <v>1603</v>
      </c>
      <c r="X12" s="94">
        <v>6.41</v>
      </c>
      <c r="Y12" s="94" t="s">
        <v>1603</v>
      </c>
      <c r="Z12" s="94">
        <v>5.07</v>
      </c>
      <c r="AA12" s="94" t="s">
        <v>1603</v>
      </c>
      <c r="AB12" s="94">
        <v>6.1</v>
      </c>
      <c r="AC12" s="94" t="s">
        <v>1603</v>
      </c>
      <c r="AD12" s="94" t="s">
        <v>1603</v>
      </c>
      <c r="AE12" s="94" t="s">
        <v>1603</v>
      </c>
      <c r="AF12" s="94" t="s">
        <v>1603</v>
      </c>
      <c r="AG12" s="94">
        <v>5.68</v>
      </c>
      <c r="AH12" s="94">
        <v>7.14</v>
      </c>
      <c r="AI12" s="94">
        <v>10.84</v>
      </c>
      <c r="AJ12" s="94" t="s">
        <v>1603</v>
      </c>
      <c r="AK12" s="97">
        <f t="shared" si="1"/>
        <v>49.809999999999995</v>
      </c>
      <c r="AL12" s="94" t="s">
        <v>1603</v>
      </c>
      <c r="AM12" s="94" t="s">
        <v>1603</v>
      </c>
      <c r="AN12" s="94" t="s">
        <v>1603</v>
      </c>
      <c r="AO12" s="94" t="s">
        <v>1603</v>
      </c>
      <c r="AP12" s="94" t="s">
        <v>1603</v>
      </c>
      <c r="AQ12" s="94" t="s">
        <v>1603</v>
      </c>
      <c r="AR12" s="94" t="s">
        <v>1603</v>
      </c>
      <c r="AS12" s="94" t="s">
        <v>1603</v>
      </c>
      <c r="AT12" s="94">
        <v>49.55</v>
      </c>
      <c r="AU12" s="94" t="s">
        <v>1603</v>
      </c>
      <c r="AV12" s="94">
        <v>0.26</v>
      </c>
    </row>
    <row r="13" spans="1:48" s="7" customFormat="1" ht="13.5" customHeight="1" thickBot="1">
      <c r="A13" s="107" t="s">
        <v>1726</v>
      </c>
      <c r="B13" s="108" t="s">
        <v>1603</v>
      </c>
      <c r="C13" s="108" t="s">
        <v>1603</v>
      </c>
      <c r="D13" s="95" t="s">
        <v>1727</v>
      </c>
      <c r="E13" s="94">
        <f t="shared" si="2"/>
        <v>412.45000000000005</v>
      </c>
      <c r="F13" s="94">
        <f t="shared" si="0"/>
        <v>310.83000000000004</v>
      </c>
      <c r="G13" s="94">
        <v>107.51</v>
      </c>
      <c r="H13" s="94">
        <v>130.41</v>
      </c>
      <c r="I13" s="94">
        <v>7.91</v>
      </c>
      <c r="J13" s="94">
        <v>65</v>
      </c>
      <c r="K13" s="94" t="s">
        <v>1603</v>
      </c>
      <c r="L13" s="94" t="s">
        <v>1603</v>
      </c>
      <c r="M13" s="94" t="s">
        <v>1603</v>
      </c>
      <c r="N13" s="94">
        <f t="shared" si="3"/>
        <v>75.60000000000001</v>
      </c>
      <c r="O13" s="94">
        <v>12.86</v>
      </c>
      <c r="P13" s="94" t="s">
        <v>1603</v>
      </c>
      <c r="Q13" s="94" t="s">
        <v>1603</v>
      </c>
      <c r="R13" s="94" t="s">
        <v>1603</v>
      </c>
      <c r="S13" s="94" t="s">
        <v>1603</v>
      </c>
      <c r="T13" s="94" t="s">
        <v>1603</v>
      </c>
      <c r="U13" s="94" t="s">
        <v>1603</v>
      </c>
      <c r="V13" s="94" t="s">
        <v>1603</v>
      </c>
      <c r="W13" s="94" t="s">
        <v>1603</v>
      </c>
      <c r="X13" s="94" t="s">
        <v>1603</v>
      </c>
      <c r="Y13" s="94" t="s">
        <v>1603</v>
      </c>
      <c r="Z13" s="94" t="s">
        <v>1603</v>
      </c>
      <c r="AA13" s="94" t="s">
        <v>1603</v>
      </c>
      <c r="AB13" s="94" t="s">
        <v>1603</v>
      </c>
      <c r="AC13" s="94" t="s">
        <v>1603</v>
      </c>
      <c r="AD13" s="94" t="s">
        <v>1603</v>
      </c>
      <c r="AE13" s="94">
        <v>0.62</v>
      </c>
      <c r="AF13" s="94">
        <v>13.75</v>
      </c>
      <c r="AG13" s="94" t="s">
        <v>1603</v>
      </c>
      <c r="AH13" s="94">
        <v>43.83</v>
      </c>
      <c r="AI13" s="94">
        <v>4.54</v>
      </c>
      <c r="AJ13" s="94" t="s">
        <v>1603</v>
      </c>
      <c r="AK13" s="97">
        <f t="shared" si="1"/>
        <v>26.020000000000003</v>
      </c>
      <c r="AL13" s="94" t="s">
        <v>1603</v>
      </c>
      <c r="AM13" s="94" t="s">
        <v>1603</v>
      </c>
      <c r="AN13" s="94">
        <v>1.74</v>
      </c>
      <c r="AO13" s="94" t="s">
        <v>1603</v>
      </c>
      <c r="AP13" s="94" t="s">
        <v>1603</v>
      </c>
      <c r="AQ13" s="94" t="s">
        <v>1603</v>
      </c>
      <c r="AR13" s="94" t="s">
        <v>1603</v>
      </c>
      <c r="AS13" s="94">
        <v>7.91</v>
      </c>
      <c r="AT13" s="94">
        <v>16.37</v>
      </c>
      <c r="AU13" s="94" t="s">
        <v>1603</v>
      </c>
      <c r="AV13" s="94" t="s">
        <v>1603</v>
      </c>
    </row>
    <row r="14" spans="1:48" s="7" customFormat="1" ht="13.5" customHeight="1" thickBot="1">
      <c r="A14" s="107" t="s">
        <v>1728</v>
      </c>
      <c r="B14" s="108" t="s">
        <v>1603</v>
      </c>
      <c r="C14" s="108" t="s">
        <v>1603</v>
      </c>
      <c r="D14" s="95" t="s">
        <v>1725</v>
      </c>
      <c r="E14" s="94">
        <f t="shared" si="2"/>
        <v>412.45000000000005</v>
      </c>
      <c r="F14" s="94">
        <f t="shared" si="0"/>
        <v>310.83000000000004</v>
      </c>
      <c r="G14" s="94">
        <v>107.51</v>
      </c>
      <c r="H14" s="94">
        <v>130.41</v>
      </c>
      <c r="I14" s="94">
        <v>7.91</v>
      </c>
      <c r="J14" s="94">
        <v>65</v>
      </c>
      <c r="K14" s="94" t="s">
        <v>1603</v>
      </c>
      <c r="L14" s="94" t="s">
        <v>1603</v>
      </c>
      <c r="M14" s="94" t="s">
        <v>1603</v>
      </c>
      <c r="N14" s="94">
        <f t="shared" si="3"/>
        <v>75.60000000000001</v>
      </c>
      <c r="O14" s="94">
        <v>12.86</v>
      </c>
      <c r="P14" s="94" t="s">
        <v>1603</v>
      </c>
      <c r="Q14" s="94" t="s">
        <v>1603</v>
      </c>
      <c r="R14" s="94" t="s">
        <v>1603</v>
      </c>
      <c r="S14" s="94" t="s">
        <v>1603</v>
      </c>
      <c r="T14" s="94" t="s">
        <v>1603</v>
      </c>
      <c r="U14" s="94" t="s">
        <v>1603</v>
      </c>
      <c r="V14" s="94" t="s">
        <v>1603</v>
      </c>
      <c r="W14" s="94" t="s">
        <v>1603</v>
      </c>
      <c r="X14" s="94" t="s">
        <v>1603</v>
      </c>
      <c r="Y14" s="94" t="s">
        <v>1603</v>
      </c>
      <c r="Z14" s="94" t="s">
        <v>1603</v>
      </c>
      <c r="AA14" s="94" t="s">
        <v>1603</v>
      </c>
      <c r="AB14" s="94" t="s">
        <v>1603</v>
      </c>
      <c r="AC14" s="94" t="s">
        <v>1603</v>
      </c>
      <c r="AD14" s="94" t="s">
        <v>1603</v>
      </c>
      <c r="AE14" s="94">
        <v>0.62</v>
      </c>
      <c r="AF14" s="94">
        <v>13.75</v>
      </c>
      <c r="AG14" s="94" t="s">
        <v>1603</v>
      </c>
      <c r="AH14" s="94">
        <v>43.83</v>
      </c>
      <c r="AI14" s="94">
        <v>4.54</v>
      </c>
      <c r="AJ14" s="94" t="s">
        <v>1603</v>
      </c>
      <c r="AK14" s="97">
        <f t="shared" si="1"/>
        <v>26.020000000000003</v>
      </c>
      <c r="AL14" s="94" t="s">
        <v>1603</v>
      </c>
      <c r="AM14" s="94" t="s">
        <v>1603</v>
      </c>
      <c r="AN14" s="94">
        <v>1.74</v>
      </c>
      <c r="AO14" s="94" t="s">
        <v>1603</v>
      </c>
      <c r="AP14" s="94" t="s">
        <v>1603</v>
      </c>
      <c r="AQ14" s="94" t="s">
        <v>1603</v>
      </c>
      <c r="AR14" s="94" t="s">
        <v>1603</v>
      </c>
      <c r="AS14" s="94">
        <v>7.91</v>
      </c>
      <c r="AT14" s="94">
        <v>16.37</v>
      </c>
      <c r="AU14" s="94" t="s">
        <v>1603</v>
      </c>
      <c r="AV14" s="94" t="s">
        <v>1603</v>
      </c>
    </row>
    <row r="15" spans="1:48" s="7" customFormat="1" ht="13.5" customHeight="1" thickBot="1">
      <c r="A15" s="107" t="s">
        <v>1729</v>
      </c>
      <c r="B15" s="108" t="s">
        <v>1603</v>
      </c>
      <c r="C15" s="108" t="s">
        <v>1603</v>
      </c>
      <c r="D15" s="95" t="s">
        <v>1730</v>
      </c>
      <c r="E15" s="94">
        <f t="shared" si="2"/>
        <v>4528.98</v>
      </c>
      <c r="F15" s="94">
        <f t="shared" si="0"/>
        <v>841.13</v>
      </c>
      <c r="G15" s="94">
        <v>236.4</v>
      </c>
      <c r="H15" s="94">
        <v>254.09</v>
      </c>
      <c r="I15" s="94">
        <v>22.61</v>
      </c>
      <c r="J15" s="94">
        <v>233.16</v>
      </c>
      <c r="K15" s="94">
        <v>0.03</v>
      </c>
      <c r="L15" s="94">
        <v>22.96</v>
      </c>
      <c r="M15" s="94">
        <v>71.88</v>
      </c>
      <c r="N15" s="94">
        <f t="shared" si="3"/>
        <v>3252.7499999999995</v>
      </c>
      <c r="O15" s="94">
        <v>22.36</v>
      </c>
      <c r="P15" s="94">
        <v>5.58</v>
      </c>
      <c r="Q15" s="94" t="s">
        <v>1603</v>
      </c>
      <c r="R15" s="94">
        <v>0.17</v>
      </c>
      <c r="S15" s="94">
        <v>43.91</v>
      </c>
      <c r="T15" s="94">
        <v>603.42</v>
      </c>
      <c r="U15" s="94">
        <v>30.74</v>
      </c>
      <c r="V15" s="94">
        <v>30.61</v>
      </c>
      <c r="W15" s="94">
        <v>606.42</v>
      </c>
      <c r="X15" s="94">
        <v>7.07</v>
      </c>
      <c r="Y15" s="94">
        <v>58.55</v>
      </c>
      <c r="Z15" s="94">
        <v>1.07</v>
      </c>
      <c r="AA15" s="94">
        <v>0.51</v>
      </c>
      <c r="AB15" s="94">
        <v>5.53</v>
      </c>
      <c r="AC15" s="94">
        <v>390.24</v>
      </c>
      <c r="AD15" s="94">
        <v>8.74</v>
      </c>
      <c r="AE15" s="94">
        <v>1.9</v>
      </c>
      <c r="AF15" s="94">
        <v>1308.68</v>
      </c>
      <c r="AG15" s="94">
        <v>4.39</v>
      </c>
      <c r="AH15" s="94">
        <v>104.22</v>
      </c>
      <c r="AI15" s="94">
        <v>6.19</v>
      </c>
      <c r="AJ15" s="94">
        <v>12.45</v>
      </c>
      <c r="AK15" s="97">
        <f t="shared" si="1"/>
        <v>435.1000000000001</v>
      </c>
      <c r="AL15" s="94" t="s">
        <v>1603</v>
      </c>
      <c r="AM15" s="94" t="s">
        <v>1603</v>
      </c>
      <c r="AN15" s="94">
        <v>4.66</v>
      </c>
      <c r="AO15" s="94">
        <v>299.63</v>
      </c>
      <c r="AP15" s="94" t="s">
        <v>1603</v>
      </c>
      <c r="AQ15" s="94" t="s">
        <v>1603</v>
      </c>
      <c r="AR15" s="94">
        <v>0.04</v>
      </c>
      <c r="AS15" s="94">
        <v>24.36</v>
      </c>
      <c r="AT15" s="94">
        <v>96.86</v>
      </c>
      <c r="AU15" s="94" t="s">
        <v>1603</v>
      </c>
      <c r="AV15" s="94">
        <v>9.55</v>
      </c>
    </row>
    <row r="16" spans="1:48" s="7" customFormat="1" ht="13.5" customHeight="1" thickBot="1">
      <c r="A16" s="107" t="s">
        <v>1731</v>
      </c>
      <c r="B16" s="108" t="s">
        <v>1603</v>
      </c>
      <c r="C16" s="108" t="s">
        <v>1603</v>
      </c>
      <c r="D16" s="95" t="s">
        <v>1725</v>
      </c>
      <c r="E16" s="94">
        <f t="shared" si="2"/>
        <v>411.68</v>
      </c>
      <c r="F16" s="94">
        <f t="shared" si="0"/>
        <v>218.8</v>
      </c>
      <c r="G16" s="94">
        <v>65.32</v>
      </c>
      <c r="H16" s="94">
        <v>82.05</v>
      </c>
      <c r="I16" s="94">
        <v>6.87</v>
      </c>
      <c r="J16" s="94">
        <v>64.56</v>
      </c>
      <c r="K16" s="94" t="s">
        <v>1603</v>
      </c>
      <c r="L16" s="94" t="s">
        <v>1603</v>
      </c>
      <c r="M16" s="94" t="s">
        <v>1603</v>
      </c>
      <c r="N16" s="94">
        <f t="shared" si="3"/>
        <v>150.67000000000002</v>
      </c>
      <c r="O16" s="94">
        <v>1.6</v>
      </c>
      <c r="P16" s="94">
        <v>0.85</v>
      </c>
      <c r="Q16" s="94" t="s">
        <v>1603</v>
      </c>
      <c r="R16" s="94" t="s">
        <v>1603</v>
      </c>
      <c r="S16" s="94" t="s">
        <v>1603</v>
      </c>
      <c r="T16" s="94" t="s">
        <v>1603</v>
      </c>
      <c r="U16" s="94">
        <v>26.71</v>
      </c>
      <c r="V16" s="94" t="s">
        <v>1603</v>
      </c>
      <c r="W16" s="94" t="s">
        <v>1603</v>
      </c>
      <c r="X16" s="94" t="s">
        <v>1603</v>
      </c>
      <c r="Y16" s="94" t="s">
        <v>1603</v>
      </c>
      <c r="Z16" s="94" t="s">
        <v>1603</v>
      </c>
      <c r="AA16" s="94" t="s">
        <v>1603</v>
      </c>
      <c r="AB16" s="94">
        <v>3.05</v>
      </c>
      <c r="AC16" s="94" t="s">
        <v>1603</v>
      </c>
      <c r="AD16" s="94" t="s">
        <v>1603</v>
      </c>
      <c r="AE16" s="94" t="s">
        <v>1603</v>
      </c>
      <c r="AF16" s="94">
        <v>36.96</v>
      </c>
      <c r="AG16" s="94" t="s">
        <v>1603</v>
      </c>
      <c r="AH16" s="94">
        <v>81.5</v>
      </c>
      <c r="AI16" s="94" t="s">
        <v>1603</v>
      </c>
      <c r="AJ16" s="94" t="s">
        <v>1603</v>
      </c>
      <c r="AK16" s="97">
        <f t="shared" si="1"/>
        <v>42.21</v>
      </c>
      <c r="AL16" s="94" t="s">
        <v>1603</v>
      </c>
      <c r="AM16" s="94" t="s">
        <v>1603</v>
      </c>
      <c r="AN16" s="94">
        <v>0.42</v>
      </c>
      <c r="AO16" s="94">
        <v>1.15</v>
      </c>
      <c r="AP16" s="94" t="s">
        <v>1603</v>
      </c>
      <c r="AQ16" s="94" t="s">
        <v>1603</v>
      </c>
      <c r="AR16" s="94" t="s">
        <v>1603</v>
      </c>
      <c r="AS16" s="94">
        <v>7.35</v>
      </c>
      <c r="AT16" s="94">
        <v>29.9</v>
      </c>
      <c r="AU16" s="94" t="s">
        <v>1603</v>
      </c>
      <c r="AV16" s="94">
        <v>3.39</v>
      </c>
    </row>
    <row r="17" spans="1:48" s="7" customFormat="1" ht="13.5" customHeight="1" thickBot="1">
      <c r="A17" s="107" t="s">
        <v>1732</v>
      </c>
      <c r="B17" s="108" t="s">
        <v>1603</v>
      </c>
      <c r="C17" s="108" t="s">
        <v>1603</v>
      </c>
      <c r="D17" s="95" t="s">
        <v>1733</v>
      </c>
      <c r="E17" s="94">
        <f t="shared" si="2"/>
        <v>0</v>
      </c>
      <c r="F17" s="94">
        <f t="shared" si="0"/>
        <v>0</v>
      </c>
      <c r="G17" s="94" t="s">
        <v>1603</v>
      </c>
      <c r="H17" s="94" t="s">
        <v>1603</v>
      </c>
      <c r="I17" s="94" t="s">
        <v>1603</v>
      </c>
      <c r="J17" s="94" t="s">
        <v>1603</v>
      </c>
      <c r="K17" s="94" t="s">
        <v>1603</v>
      </c>
      <c r="L17" s="94" t="s">
        <v>1603</v>
      </c>
      <c r="M17" s="94" t="s">
        <v>1603</v>
      </c>
      <c r="N17" s="94">
        <f t="shared" si="3"/>
        <v>0</v>
      </c>
      <c r="O17" s="94" t="s">
        <v>1603</v>
      </c>
      <c r="P17" s="94" t="s">
        <v>1603</v>
      </c>
      <c r="Q17" s="94" t="s">
        <v>1603</v>
      </c>
      <c r="R17" s="94" t="s">
        <v>1603</v>
      </c>
      <c r="S17" s="94" t="s">
        <v>1603</v>
      </c>
      <c r="T17" s="94" t="s">
        <v>1603</v>
      </c>
      <c r="U17" s="94" t="s">
        <v>1603</v>
      </c>
      <c r="V17" s="94" t="s">
        <v>1603</v>
      </c>
      <c r="W17" s="94" t="s">
        <v>1603</v>
      </c>
      <c r="X17" s="94" t="s">
        <v>1603</v>
      </c>
      <c r="Y17" s="94" t="s">
        <v>1603</v>
      </c>
      <c r="Z17" s="94" t="s">
        <v>1603</v>
      </c>
      <c r="AA17" s="94" t="s">
        <v>1603</v>
      </c>
      <c r="AB17" s="94" t="s">
        <v>1603</v>
      </c>
      <c r="AC17" s="94" t="s">
        <v>1603</v>
      </c>
      <c r="AD17" s="94" t="s">
        <v>1603</v>
      </c>
      <c r="AE17" s="94" t="s">
        <v>1603</v>
      </c>
      <c r="AF17" s="94" t="s">
        <v>1603</v>
      </c>
      <c r="AG17" s="94" t="s">
        <v>1603</v>
      </c>
      <c r="AH17" s="94" t="s">
        <v>1603</v>
      </c>
      <c r="AI17" s="94" t="s">
        <v>1603</v>
      </c>
      <c r="AJ17" s="94" t="s">
        <v>1603</v>
      </c>
      <c r="AK17" s="97">
        <f t="shared" si="1"/>
        <v>0</v>
      </c>
      <c r="AL17" s="94" t="s">
        <v>1603</v>
      </c>
      <c r="AM17" s="94" t="s">
        <v>1603</v>
      </c>
      <c r="AN17" s="94" t="s">
        <v>1603</v>
      </c>
      <c r="AO17" s="94" t="s">
        <v>1603</v>
      </c>
      <c r="AP17" s="94" t="s">
        <v>1603</v>
      </c>
      <c r="AQ17" s="94" t="s">
        <v>1603</v>
      </c>
      <c r="AR17" s="94" t="s">
        <v>1603</v>
      </c>
      <c r="AS17" s="94" t="s">
        <v>1603</v>
      </c>
      <c r="AT17" s="94" t="s">
        <v>1603</v>
      </c>
      <c r="AU17" s="94" t="s">
        <v>1603</v>
      </c>
      <c r="AV17" s="94" t="s">
        <v>1603</v>
      </c>
    </row>
    <row r="18" spans="1:48" s="7" customFormat="1" ht="13.5" customHeight="1" thickBot="1">
      <c r="A18" s="107" t="s">
        <v>1734</v>
      </c>
      <c r="B18" s="108" t="s">
        <v>1603</v>
      </c>
      <c r="C18" s="108" t="s">
        <v>1603</v>
      </c>
      <c r="D18" s="95" t="s">
        <v>1735</v>
      </c>
      <c r="E18" s="94">
        <f t="shared" si="2"/>
        <v>4117.29</v>
      </c>
      <c r="F18" s="94">
        <f t="shared" si="0"/>
        <v>622.34</v>
      </c>
      <c r="G18" s="94">
        <v>171.08</v>
      </c>
      <c r="H18" s="94">
        <v>172.04</v>
      </c>
      <c r="I18" s="94">
        <v>15.75</v>
      </c>
      <c r="J18" s="94">
        <v>168.6</v>
      </c>
      <c r="K18" s="94">
        <v>0.03</v>
      </c>
      <c r="L18" s="94">
        <v>22.96</v>
      </c>
      <c r="M18" s="94">
        <v>71.88</v>
      </c>
      <c r="N18" s="94">
        <f t="shared" si="3"/>
        <v>3102.0799999999995</v>
      </c>
      <c r="O18" s="94">
        <v>20.76</v>
      </c>
      <c r="P18" s="94">
        <v>4.73</v>
      </c>
      <c r="Q18" s="94" t="s">
        <v>1603</v>
      </c>
      <c r="R18" s="94">
        <v>0.17</v>
      </c>
      <c r="S18" s="94">
        <v>43.91</v>
      </c>
      <c r="T18" s="94">
        <v>603.42</v>
      </c>
      <c r="U18" s="94">
        <v>4.03</v>
      </c>
      <c r="V18" s="94">
        <v>30.61</v>
      </c>
      <c r="W18" s="94">
        <v>606.42</v>
      </c>
      <c r="X18" s="94">
        <v>7.07</v>
      </c>
      <c r="Y18" s="94">
        <v>58.55</v>
      </c>
      <c r="Z18" s="94">
        <v>1.07</v>
      </c>
      <c r="AA18" s="94">
        <v>0.51</v>
      </c>
      <c r="AB18" s="94">
        <v>2.48</v>
      </c>
      <c r="AC18" s="94">
        <v>390.24</v>
      </c>
      <c r="AD18" s="94">
        <v>8.74</v>
      </c>
      <c r="AE18" s="94">
        <v>1.9</v>
      </c>
      <c r="AF18" s="94">
        <v>1271.72</v>
      </c>
      <c r="AG18" s="94">
        <v>4.39</v>
      </c>
      <c r="AH18" s="94">
        <v>22.72</v>
      </c>
      <c r="AI18" s="94">
        <v>6.19</v>
      </c>
      <c r="AJ18" s="94">
        <v>12.45</v>
      </c>
      <c r="AK18" s="97">
        <f t="shared" si="1"/>
        <v>392.87000000000006</v>
      </c>
      <c r="AL18" s="94" t="s">
        <v>1603</v>
      </c>
      <c r="AM18" s="94" t="s">
        <v>1603</v>
      </c>
      <c r="AN18" s="94">
        <v>4.23</v>
      </c>
      <c r="AO18" s="94">
        <v>298.47</v>
      </c>
      <c r="AP18" s="94" t="s">
        <v>1603</v>
      </c>
      <c r="AQ18" s="94" t="s">
        <v>1603</v>
      </c>
      <c r="AR18" s="94">
        <v>0.04</v>
      </c>
      <c r="AS18" s="94">
        <v>17.01</v>
      </c>
      <c r="AT18" s="94">
        <v>66.96</v>
      </c>
      <c r="AU18" s="94" t="s">
        <v>1603</v>
      </c>
      <c r="AV18" s="94">
        <v>6.16</v>
      </c>
    </row>
    <row r="19" spans="1:48" s="7" customFormat="1" ht="13.5" customHeight="1" thickBot="1">
      <c r="A19" s="107" t="s">
        <v>1736</v>
      </c>
      <c r="B19" s="108" t="s">
        <v>1603</v>
      </c>
      <c r="C19" s="108" t="s">
        <v>1603</v>
      </c>
      <c r="D19" s="95" t="s">
        <v>1737</v>
      </c>
      <c r="E19" s="94">
        <f t="shared" si="2"/>
        <v>1196.7600000000002</v>
      </c>
      <c r="F19" s="94">
        <f t="shared" si="0"/>
        <v>992.35</v>
      </c>
      <c r="G19" s="94">
        <v>354.56</v>
      </c>
      <c r="H19" s="94">
        <v>348.2</v>
      </c>
      <c r="I19" s="94">
        <v>21.99</v>
      </c>
      <c r="J19" s="94">
        <v>255.75</v>
      </c>
      <c r="K19" s="94" t="s">
        <v>1603</v>
      </c>
      <c r="L19" s="94" t="s">
        <v>1603</v>
      </c>
      <c r="M19" s="94">
        <v>11.85</v>
      </c>
      <c r="N19" s="94">
        <f t="shared" si="3"/>
        <v>57.28000000000001</v>
      </c>
      <c r="O19" s="94">
        <v>5.71</v>
      </c>
      <c r="P19" s="94">
        <v>1</v>
      </c>
      <c r="Q19" s="94">
        <v>30.5</v>
      </c>
      <c r="R19" s="94">
        <v>0.04</v>
      </c>
      <c r="S19" s="94" t="s">
        <v>1603</v>
      </c>
      <c r="T19" s="94" t="s">
        <v>1603</v>
      </c>
      <c r="U19" s="94">
        <v>2.64</v>
      </c>
      <c r="V19" s="94" t="s">
        <v>1603</v>
      </c>
      <c r="W19" s="94" t="s">
        <v>1603</v>
      </c>
      <c r="X19" s="94">
        <v>2.23</v>
      </c>
      <c r="Y19" s="94" t="s">
        <v>1603</v>
      </c>
      <c r="Z19" s="94">
        <v>0.06</v>
      </c>
      <c r="AA19" s="94">
        <v>0.06</v>
      </c>
      <c r="AB19" s="94">
        <v>1.45</v>
      </c>
      <c r="AC19" s="94" t="s">
        <v>1603</v>
      </c>
      <c r="AD19" s="94" t="s">
        <v>1603</v>
      </c>
      <c r="AE19" s="94" t="s">
        <v>1603</v>
      </c>
      <c r="AF19" s="94" t="s">
        <v>1603</v>
      </c>
      <c r="AG19" s="94">
        <v>3.38</v>
      </c>
      <c r="AH19" s="94">
        <v>7.34</v>
      </c>
      <c r="AI19" s="94" t="s">
        <v>1603</v>
      </c>
      <c r="AJ19" s="94">
        <v>2.87</v>
      </c>
      <c r="AK19" s="97">
        <f t="shared" si="1"/>
        <v>147.13000000000002</v>
      </c>
      <c r="AL19" s="94" t="s">
        <v>1603</v>
      </c>
      <c r="AM19" s="94" t="s">
        <v>1603</v>
      </c>
      <c r="AN19" s="94">
        <v>4.13</v>
      </c>
      <c r="AO19" s="94">
        <v>2.69</v>
      </c>
      <c r="AP19" s="94" t="s">
        <v>1603</v>
      </c>
      <c r="AQ19" s="94" t="s">
        <v>1603</v>
      </c>
      <c r="AR19" s="94" t="s">
        <v>1603</v>
      </c>
      <c r="AS19" s="94">
        <v>26.19</v>
      </c>
      <c r="AT19" s="94">
        <v>104.54</v>
      </c>
      <c r="AU19" s="94" t="s">
        <v>1603</v>
      </c>
      <c r="AV19" s="94">
        <v>9.58</v>
      </c>
    </row>
    <row r="20" spans="1:48" s="7" customFormat="1" ht="13.5" customHeight="1" thickBot="1">
      <c r="A20" s="107" t="s">
        <v>1738</v>
      </c>
      <c r="B20" s="108" t="s">
        <v>1603</v>
      </c>
      <c r="C20" s="108" t="s">
        <v>1603</v>
      </c>
      <c r="D20" s="95" t="s">
        <v>1725</v>
      </c>
      <c r="E20" s="94">
        <f t="shared" si="2"/>
        <v>694.68</v>
      </c>
      <c r="F20" s="94">
        <f t="shared" si="0"/>
        <v>595.3299999999999</v>
      </c>
      <c r="G20" s="94">
        <v>218.31</v>
      </c>
      <c r="H20" s="94">
        <v>199.85</v>
      </c>
      <c r="I20" s="94">
        <v>10.62</v>
      </c>
      <c r="J20" s="94">
        <v>157.63</v>
      </c>
      <c r="K20" s="94" t="s">
        <v>1603</v>
      </c>
      <c r="L20" s="94" t="s">
        <v>1603</v>
      </c>
      <c r="M20" s="94">
        <v>8.92</v>
      </c>
      <c r="N20" s="94">
        <f t="shared" si="3"/>
        <v>10.940000000000001</v>
      </c>
      <c r="O20" s="94">
        <v>1.3</v>
      </c>
      <c r="P20" s="94" t="s">
        <v>1603</v>
      </c>
      <c r="Q20" s="94" t="s">
        <v>1603</v>
      </c>
      <c r="R20" s="94">
        <v>0.04</v>
      </c>
      <c r="S20" s="94" t="s">
        <v>1603</v>
      </c>
      <c r="T20" s="94" t="s">
        <v>1603</v>
      </c>
      <c r="U20" s="94">
        <v>0.91</v>
      </c>
      <c r="V20" s="94" t="s">
        <v>1603</v>
      </c>
      <c r="W20" s="94" t="s">
        <v>1603</v>
      </c>
      <c r="X20" s="94">
        <v>0.98</v>
      </c>
      <c r="Y20" s="94" t="s">
        <v>1603</v>
      </c>
      <c r="Z20" s="94">
        <v>0.06</v>
      </c>
      <c r="AA20" s="94">
        <v>0.06</v>
      </c>
      <c r="AB20" s="94">
        <v>1.45</v>
      </c>
      <c r="AC20" s="94" t="s">
        <v>1603</v>
      </c>
      <c r="AD20" s="94" t="s">
        <v>1603</v>
      </c>
      <c r="AE20" s="94" t="s">
        <v>1603</v>
      </c>
      <c r="AF20" s="94" t="s">
        <v>1603</v>
      </c>
      <c r="AG20" s="94">
        <v>0.28</v>
      </c>
      <c r="AH20" s="94">
        <v>4.11</v>
      </c>
      <c r="AI20" s="94" t="s">
        <v>1603</v>
      </c>
      <c r="AJ20" s="94">
        <v>1.75</v>
      </c>
      <c r="AK20" s="97">
        <f t="shared" si="1"/>
        <v>88.41000000000001</v>
      </c>
      <c r="AL20" s="94" t="s">
        <v>1603</v>
      </c>
      <c r="AM20" s="94" t="s">
        <v>1603</v>
      </c>
      <c r="AN20" s="94">
        <v>3.69</v>
      </c>
      <c r="AO20" s="94">
        <v>1.37</v>
      </c>
      <c r="AP20" s="94" t="s">
        <v>1603</v>
      </c>
      <c r="AQ20" s="94" t="s">
        <v>1603</v>
      </c>
      <c r="AR20" s="94" t="s">
        <v>1603</v>
      </c>
      <c r="AS20" s="94">
        <v>15.48</v>
      </c>
      <c r="AT20" s="94">
        <v>61.67</v>
      </c>
      <c r="AU20" s="94" t="s">
        <v>1603</v>
      </c>
      <c r="AV20" s="94">
        <v>6.2</v>
      </c>
    </row>
    <row r="21" spans="1:48" s="7" customFormat="1" ht="13.5" customHeight="1" thickBot="1">
      <c r="A21" s="107" t="s">
        <v>1739</v>
      </c>
      <c r="B21" s="108" t="s">
        <v>1603</v>
      </c>
      <c r="C21" s="108" t="s">
        <v>1603</v>
      </c>
      <c r="D21" s="95" t="s">
        <v>1733</v>
      </c>
      <c r="E21" s="94">
        <f t="shared" si="2"/>
        <v>0</v>
      </c>
      <c r="F21" s="94">
        <f t="shared" si="0"/>
        <v>0</v>
      </c>
      <c r="G21" s="94" t="s">
        <v>1603</v>
      </c>
      <c r="H21" s="94" t="s">
        <v>1603</v>
      </c>
      <c r="I21" s="94" t="s">
        <v>1603</v>
      </c>
      <c r="J21" s="94" t="s">
        <v>1603</v>
      </c>
      <c r="K21" s="94" t="s">
        <v>1603</v>
      </c>
      <c r="L21" s="94" t="s">
        <v>1603</v>
      </c>
      <c r="M21" s="94" t="s">
        <v>1603</v>
      </c>
      <c r="N21" s="94">
        <f t="shared" si="3"/>
        <v>0</v>
      </c>
      <c r="O21" s="94" t="s">
        <v>1603</v>
      </c>
      <c r="P21" s="94" t="s">
        <v>1603</v>
      </c>
      <c r="Q21" s="94" t="s">
        <v>1603</v>
      </c>
      <c r="R21" s="94" t="s">
        <v>1603</v>
      </c>
      <c r="S21" s="94" t="s">
        <v>1603</v>
      </c>
      <c r="T21" s="94" t="s">
        <v>1603</v>
      </c>
      <c r="U21" s="94" t="s">
        <v>1603</v>
      </c>
      <c r="V21" s="94" t="s">
        <v>1603</v>
      </c>
      <c r="W21" s="94" t="s">
        <v>1603</v>
      </c>
      <c r="X21" s="94" t="s">
        <v>1603</v>
      </c>
      <c r="Y21" s="94" t="s">
        <v>1603</v>
      </c>
      <c r="Z21" s="94" t="s">
        <v>1603</v>
      </c>
      <c r="AA21" s="94" t="s">
        <v>1603</v>
      </c>
      <c r="AB21" s="94" t="s">
        <v>1603</v>
      </c>
      <c r="AC21" s="94" t="s">
        <v>1603</v>
      </c>
      <c r="AD21" s="94" t="s">
        <v>1603</v>
      </c>
      <c r="AE21" s="94" t="s">
        <v>1603</v>
      </c>
      <c r="AF21" s="94" t="s">
        <v>1603</v>
      </c>
      <c r="AG21" s="94" t="s">
        <v>1603</v>
      </c>
      <c r="AH21" s="94" t="s">
        <v>1603</v>
      </c>
      <c r="AI21" s="94" t="s">
        <v>1603</v>
      </c>
      <c r="AJ21" s="94" t="s">
        <v>1603</v>
      </c>
      <c r="AK21" s="97">
        <f t="shared" si="1"/>
        <v>0</v>
      </c>
      <c r="AL21" s="94" t="s">
        <v>1603</v>
      </c>
      <c r="AM21" s="94" t="s">
        <v>1603</v>
      </c>
      <c r="AN21" s="94" t="s">
        <v>1603</v>
      </c>
      <c r="AO21" s="94" t="s">
        <v>1603</v>
      </c>
      <c r="AP21" s="94" t="s">
        <v>1603</v>
      </c>
      <c r="AQ21" s="94" t="s">
        <v>1603</v>
      </c>
      <c r="AR21" s="94" t="s">
        <v>1603</v>
      </c>
      <c r="AS21" s="94" t="s">
        <v>1603</v>
      </c>
      <c r="AT21" s="94" t="s">
        <v>1603</v>
      </c>
      <c r="AU21" s="94" t="s">
        <v>1603</v>
      </c>
      <c r="AV21" s="94" t="s">
        <v>1603</v>
      </c>
    </row>
    <row r="22" spans="1:48" s="7" customFormat="1" ht="13.5" customHeight="1" thickBot="1">
      <c r="A22" s="107" t="s">
        <v>1740</v>
      </c>
      <c r="B22" s="108" t="s">
        <v>1603</v>
      </c>
      <c r="C22" s="108" t="s">
        <v>1603</v>
      </c>
      <c r="D22" s="95" t="s">
        <v>1741</v>
      </c>
      <c r="E22" s="94">
        <f t="shared" si="2"/>
        <v>6</v>
      </c>
      <c r="F22" s="94">
        <f t="shared" si="0"/>
        <v>0</v>
      </c>
      <c r="G22" s="94" t="s">
        <v>1603</v>
      </c>
      <c r="H22" s="94" t="s">
        <v>1603</v>
      </c>
      <c r="I22" s="94" t="s">
        <v>1603</v>
      </c>
      <c r="J22" s="94" t="s">
        <v>1603</v>
      </c>
      <c r="K22" s="94" t="s">
        <v>1603</v>
      </c>
      <c r="L22" s="94" t="s">
        <v>1603</v>
      </c>
      <c r="M22" s="94" t="s">
        <v>1603</v>
      </c>
      <c r="N22" s="94">
        <f t="shared" si="3"/>
        <v>6</v>
      </c>
      <c r="O22" s="94">
        <v>2.74</v>
      </c>
      <c r="P22" s="94">
        <v>1</v>
      </c>
      <c r="Q22" s="94" t="s">
        <v>1603</v>
      </c>
      <c r="R22" s="94" t="s">
        <v>1603</v>
      </c>
      <c r="S22" s="94" t="s">
        <v>1603</v>
      </c>
      <c r="T22" s="94" t="s">
        <v>1603</v>
      </c>
      <c r="U22" s="94">
        <v>1</v>
      </c>
      <c r="V22" s="94" t="s">
        <v>1603</v>
      </c>
      <c r="W22" s="94" t="s">
        <v>1603</v>
      </c>
      <c r="X22" s="94">
        <v>1.26</v>
      </c>
      <c r="Y22" s="94" t="s">
        <v>1603</v>
      </c>
      <c r="Z22" s="94" t="s">
        <v>1603</v>
      </c>
      <c r="AA22" s="94" t="s">
        <v>1603</v>
      </c>
      <c r="AB22" s="94" t="s">
        <v>1603</v>
      </c>
      <c r="AC22" s="94" t="s">
        <v>1603</v>
      </c>
      <c r="AD22" s="94" t="s">
        <v>1603</v>
      </c>
      <c r="AE22" s="94" t="s">
        <v>1603</v>
      </c>
      <c r="AF22" s="94" t="s">
        <v>1603</v>
      </c>
      <c r="AG22" s="94" t="s">
        <v>1603</v>
      </c>
      <c r="AH22" s="94" t="s">
        <v>1603</v>
      </c>
      <c r="AI22" s="94" t="s">
        <v>1603</v>
      </c>
      <c r="AJ22" s="94" t="s">
        <v>1603</v>
      </c>
      <c r="AK22" s="97">
        <f t="shared" si="1"/>
        <v>0</v>
      </c>
      <c r="AL22" s="94" t="s">
        <v>1603</v>
      </c>
      <c r="AM22" s="94" t="s">
        <v>1603</v>
      </c>
      <c r="AN22" s="94" t="s">
        <v>1603</v>
      </c>
      <c r="AO22" s="94" t="s">
        <v>1603</v>
      </c>
      <c r="AP22" s="94" t="s">
        <v>1603</v>
      </c>
      <c r="AQ22" s="94" t="s">
        <v>1603</v>
      </c>
      <c r="AR22" s="94" t="s">
        <v>1603</v>
      </c>
      <c r="AS22" s="94" t="s">
        <v>1603</v>
      </c>
      <c r="AT22" s="94" t="s">
        <v>1603</v>
      </c>
      <c r="AU22" s="94" t="s">
        <v>1603</v>
      </c>
      <c r="AV22" s="94" t="s">
        <v>1603</v>
      </c>
    </row>
    <row r="23" spans="1:48" s="7" customFormat="1" ht="13.5" customHeight="1" thickBot="1">
      <c r="A23" s="107" t="s">
        <v>1742</v>
      </c>
      <c r="B23" s="108" t="s">
        <v>1603</v>
      </c>
      <c r="C23" s="108" t="s">
        <v>1603</v>
      </c>
      <c r="D23" s="95" t="s">
        <v>1743</v>
      </c>
      <c r="E23" s="94">
        <f t="shared" si="2"/>
        <v>30.5</v>
      </c>
      <c r="F23" s="94">
        <f t="shared" si="0"/>
        <v>0</v>
      </c>
      <c r="G23" s="94" t="s">
        <v>1603</v>
      </c>
      <c r="H23" s="94" t="s">
        <v>1603</v>
      </c>
      <c r="I23" s="94" t="s">
        <v>1603</v>
      </c>
      <c r="J23" s="94" t="s">
        <v>1603</v>
      </c>
      <c r="K23" s="94" t="s">
        <v>1603</v>
      </c>
      <c r="L23" s="94" t="s">
        <v>1603</v>
      </c>
      <c r="M23" s="94" t="s">
        <v>1603</v>
      </c>
      <c r="N23" s="94">
        <f t="shared" si="3"/>
        <v>30.5</v>
      </c>
      <c r="O23" s="94" t="s">
        <v>1603</v>
      </c>
      <c r="P23" s="94" t="s">
        <v>1603</v>
      </c>
      <c r="Q23" s="94">
        <v>30.5</v>
      </c>
      <c r="R23" s="94" t="s">
        <v>1603</v>
      </c>
      <c r="S23" s="94" t="s">
        <v>1603</v>
      </c>
      <c r="T23" s="94" t="s">
        <v>1603</v>
      </c>
      <c r="U23" s="94" t="s">
        <v>1603</v>
      </c>
      <c r="V23" s="94" t="s">
        <v>1603</v>
      </c>
      <c r="W23" s="94" t="s">
        <v>1603</v>
      </c>
      <c r="X23" s="94" t="s">
        <v>1603</v>
      </c>
      <c r="Y23" s="94" t="s">
        <v>1603</v>
      </c>
      <c r="Z23" s="94" t="s">
        <v>1603</v>
      </c>
      <c r="AA23" s="94" t="s">
        <v>1603</v>
      </c>
      <c r="AB23" s="94" t="s">
        <v>1603</v>
      </c>
      <c r="AC23" s="94" t="s">
        <v>1603</v>
      </c>
      <c r="AD23" s="94" t="s">
        <v>1603</v>
      </c>
      <c r="AE23" s="94" t="s">
        <v>1603</v>
      </c>
      <c r="AF23" s="94" t="s">
        <v>1603</v>
      </c>
      <c r="AG23" s="94" t="s">
        <v>1603</v>
      </c>
      <c r="AH23" s="94" t="s">
        <v>1603</v>
      </c>
      <c r="AI23" s="94" t="s">
        <v>1603</v>
      </c>
      <c r="AJ23" s="94" t="s">
        <v>1603</v>
      </c>
      <c r="AK23" s="97">
        <f t="shared" si="1"/>
        <v>0</v>
      </c>
      <c r="AL23" s="94" t="s">
        <v>1603</v>
      </c>
      <c r="AM23" s="94" t="s">
        <v>1603</v>
      </c>
      <c r="AN23" s="94" t="s">
        <v>1603</v>
      </c>
      <c r="AO23" s="94" t="s">
        <v>1603</v>
      </c>
      <c r="AP23" s="94" t="s">
        <v>1603</v>
      </c>
      <c r="AQ23" s="94" t="s">
        <v>1603</v>
      </c>
      <c r="AR23" s="94" t="s">
        <v>1603</v>
      </c>
      <c r="AS23" s="94" t="s">
        <v>1603</v>
      </c>
      <c r="AT23" s="94" t="s">
        <v>1603</v>
      </c>
      <c r="AU23" s="94" t="s">
        <v>1603</v>
      </c>
      <c r="AV23" s="94" t="s">
        <v>1603</v>
      </c>
    </row>
    <row r="24" spans="1:48" s="7" customFormat="1" ht="13.5" customHeight="1" thickBot="1">
      <c r="A24" s="107" t="s">
        <v>1744</v>
      </c>
      <c r="B24" s="108" t="s">
        <v>1603</v>
      </c>
      <c r="C24" s="108" t="s">
        <v>1603</v>
      </c>
      <c r="D24" s="95" t="s">
        <v>1745</v>
      </c>
      <c r="E24" s="94">
        <f t="shared" si="2"/>
        <v>0</v>
      </c>
      <c r="F24" s="94">
        <f t="shared" si="0"/>
        <v>0</v>
      </c>
      <c r="G24" s="94" t="s">
        <v>1603</v>
      </c>
      <c r="H24" s="94" t="s">
        <v>1603</v>
      </c>
      <c r="I24" s="94" t="s">
        <v>1603</v>
      </c>
      <c r="J24" s="94" t="s">
        <v>1603</v>
      </c>
      <c r="K24" s="94" t="s">
        <v>1603</v>
      </c>
      <c r="L24" s="94" t="s">
        <v>1603</v>
      </c>
      <c r="M24" s="94" t="s">
        <v>1603</v>
      </c>
      <c r="N24" s="94">
        <f t="shared" si="3"/>
        <v>0</v>
      </c>
      <c r="O24" s="94" t="s">
        <v>1603</v>
      </c>
      <c r="P24" s="94" t="s">
        <v>1603</v>
      </c>
      <c r="Q24" s="94" t="s">
        <v>1603</v>
      </c>
      <c r="R24" s="94" t="s">
        <v>1603</v>
      </c>
      <c r="S24" s="94" t="s">
        <v>1603</v>
      </c>
      <c r="T24" s="94" t="s">
        <v>1603</v>
      </c>
      <c r="U24" s="94" t="s">
        <v>1603</v>
      </c>
      <c r="V24" s="94" t="s">
        <v>1603</v>
      </c>
      <c r="W24" s="94" t="s">
        <v>1603</v>
      </c>
      <c r="X24" s="94" t="s">
        <v>1603</v>
      </c>
      <c r="Y24" s="94" t="s">
        <v>1603</v>
      </c>
      <c r="Z24" s="94" t="s">
        <v>1603</v>
      </c>
      <c r="AA24" s="94" t="s">
        <v>1603</v>
      </c>
      <c r="AB24" s="94" t="s">
        <v>1603</v>
      </c>
      <c r="AC24" s="94" t="s">
        <v>1603</v>
      </c>
      <c r="AD24" s="94" t="s">
        <v>1603</v>
      </c>
      <c r="AE24" s="94" t="s">
        <v>1603</v>
      </c>
      <c r="AF24" s="94" t="s">
        <v>1603</v>
      </c>
      <c r="AG24" s="94" t="s">
        <v>1603</v>
      </c>
      <c r="AH24" s="94" t="s">
        <v>1603</v>
      </c>
      <c r="AI24" s="94" t="s">
        <v>1603</v>
      </c>
      <c r="AJ24" s="94" t="s">
        <v>1603</v>
      </c>
      <c r="AK24" s="97">
        <f t="shared" si="1"/>
        <v>0</v>
      </c>
      <c r="AL24" s="94" t="s">
        <v>1603</v>
      </c>
      <c r="AM24" s="94" t="s">
        <v>1603</v>
      </c>
      <c r="AN24" s="94" t="s">
        <v>1603</v>
      </c>
      <c r="AO24" s="94" t="s">
        <v>1603</v>
      </c>
      <c r="AP24" s="94" t="s">
        <v>1603</v>
      </c>
      <c r="AQ24" s="94" t="s">
        <v>1603</v>
      </c>
      <c r="AR24" s="94" t="s">
        <v>1603</v>
      </c>
      <c r="AS24" s="94" t="s">
        <v>1603</v>
      </c>
      <c r="AT24" s="94" t="s">
        <v>1603</v>
      </c>
      <c r="AU24" s="94" t="s">
        <v>1603</v>
      </c>
      <c r="AV24" s="94" t="s">
        <v>1603</v>
      </c>
    </row>
    <row r="25" spans="1:48" ht="13.5" customHeight="1" thickBot="1">
      <c r="A25" s="107" t="s">
        <v>1746</v>
      </c>
      <c r="B25" s="108" t="s">
        <v>1603</v>
      </c>
      <c r="C25" s="108" t="s">
        <v>1603</v>
      </c>
      <c r="D25" s="95" t="s">
        <v>1735</v>
      </c>
      <c r="E25" s="94">
        <f t="shared" si="2"/>
        <v>465.6000000000001</v>
      </c>
      <c r="F25" s="94">
        <f aca="true" t="shared" si="4" ref="F25:F85">SUM(G25:M25)</f>
        <v>397.01000000000005</v>
      </c>
      <c r="G25" s="94">
        <v>136.24</v>
      </c>
      <c r="H25" s="94">
        <v>148.35</v>
      </c>
      <c r="I25" s="94">
        <v>11.37</v>
      </c>
      <c r="J25" s="94">
        <v>98.12</v>
      </c>
      <c r="K25" s="94" t="s">
        <v>1603</v>
      </c>
      <c r="L25" s="94" t="s">
        <v>1603</v>
      </c>
      <c r="M25" s="94">
        <v>2.93</v>
      </c>
      <c r="N25" s="94">
        <f t="shared" si="3"/>
        <v>9.850000000000001</v>
      </c>
      <c r="O25" s="94">
        <v>1.67</v>
      </c>
      <c r="P25" s="94" t="s">
        <v>1603</v>
      </c>
      <c r="Q25" s="94" t="s">
        <v>1603</v>
      </c>
      <c r="R25" s="94" t="s">
        <v>1603</v>
      </c>
      <c r="S25" s="94" t="s">
        <v>1603</v>
      </c>
      <c r="T25" s="94" t="s">
        <v>1603</v>
      </c>
      <c r="U25" s="94">
        <v>0.73</v>
      </c>
      <c r="V25" s="94" t="s">
        <v>1603</v>
      </c>
      <c r="W25" s="94" t="s">
        <v>1603</v>
      </c>
      <c r="X25" s="94" t="s">
        <v>1603</v>
      </c>
      <c r="Y25" s="94" t="s">
        <v>1603</v>
      </c>
      <c r="Z25" s="94" t="s">
        <v>1603</v>
      </c>
      <c r="AA25" s="94" t="s">
        <v>1603</v>
      </c>
      <c r="AB25" s="94" t="s">
        <v>1603</v>
      </c>
      <c r="AC25" s="94" t="s">
        <v>1603</v>
      </c>
      <c r="AD25" s="94" t="s">
        <v>1603</v>
      </c>
      <c r="AE25" s="94" t="s">
        <v>1603</v>
      </c>
      <c r="AF25" s="94" t="s">
        <v>1603</v>
      </c>
      <c r="AG25" s="94">
        <v>3.1</v>
      </c>
      <c r="AH25" s="94">
        <v>3.23</v>
      </c>
      <c r="AI25" s="94" t="s">
        <v>1603</v>
      </c>
      <c r="AJ25" s="94">
        <v>1.12</v>
      </c>
      <c r="AK25" s="97">
        <f t="shared" si="1"/>
        <v>58.74</v>
      </c>
      <c r="AL25" s="94" t="s">
        <v>1603</v>
      </c>
      <c r="AM25" s="94" t="s">
        <v>1603</v>
      </c>
      <c r="AN25" s="94">
        <v>0.45</v>
      </c>
      <c r="AO25" s="94">
        <v>1.33</v>
      </c>
      <c r="AP25" s="94" t="s">
        <v>1603</v>
      </c>
      <c r="AQ25" s="94" t="s">
        <v>1603</v>
      </c>
      <c r="AR25" s="94" t="s">
        <v>1603</v>
      </c>
      <c r="AS25" s="94">
        <v>10.71</v>
      </c>
      <c r="AT25" s="94">
        <v>42.87</v>
      </c>
      <c r="AU25" s="94" t="s">
        <v>1603</v>
      </c>
      <c r="AV25" s="94">
        <v>3.38</v>
      </c>
    </row>
    <row r="26" spans="1:48" ht="13.5" customHeight="1" thickBot="1">
      <c r="A26" s="107" t="s">
        <v>1747</v>
      </c>
      <c r="B26" s="108" t="s">
        <v>1603</v>
      </c>
      <c r="C26" s="108" t="s">
        <v>1603</v>
      </c>
      <c r="D26" s="95" t="s">
        <v>1748</v>
      </c>
      <c r="E26" s="94">
        <f t="shared" si="2"/>
        <v>0</v>
      </c>
      <c r="F26" s="94">
        <f t="shared" si="4"/>
        <v>0</v>
      </c>
      <c r="G26" s="94" t="s">
        <v>1603</v>
      </c>
      <c r="H26" s="94" t="s">
        <v>1603</v>
      </c>
      <c r="I26" s="94" t="s">
        <v>1603</v>
      </c>
      <c r="J26" s="94" t="s">
        <v>1603</v>
      </c>
      <c r="K26" s="94" t="s">
        <v>1603</v>
      </c>
      <c r="L26" s="94" t="s">
        <v>1603</v>
      </c>
      <c r="M26" s="94" t="s">
        <v>1603</v>
      </c>
      <c r="N26" s="94">
        <f t="shared" si="3"/>
        <v>0</v>
      </c>
      <c r="O26" s="94" t="s">
        <v>1603</v>
      </c>
      <c r="P26" s="94" t="s">
        <v>1603</v>
      </c>
      <c r="Q26" s="94" t="s">
        <v>1603</v>
      </c>
      <c r="R26" s="94" t="s">
        <v>1603</v>
      </c>
      <c r="S26" s="94" t="s">
        <v>1603</v>
      </c>
      <c r="T26" s="94" t="s">
        <v>1603</v>
      </c>
      <c r="U26" s="94" t="s">
        <v>1603</v>
      </c>
      <c r="V26" s="94" t="s">
        <v>1603</v>
      </c>
      <c r="W26" s="94" t="s">
        <v>1603</v>
      </c>
      <c r="X26" s="94" t="s">
        <v>1603</v>
      </c>
      <c r="Y26" s="94" t="s">
        <v>1603</v>
      </c>
      <c r="Z26" s="94" t="s">
        <v>1603</v>
      </c>
      <c r="AA26" s="94" t="s">
        <v>1603</v>
      </c>
      <c r="AB26" s="94" t="s">
        <v>1603</v>
      </c>
      <c r="AC26" s="94" t="s">
        <v>1603</v>
      </c>
      <c r="AD26" s="94" t="s">
        <v>1603</v>
      </c>
      <c r="AE26" s="94" t="s">
        <v>1603</v>
      </c>
      <c r="AF26" s="94" t="s">
        <v>1603</v>
      </c>
      <c r="AG26" s="94" t="s">
        <v>1603</v>
      </c>
      <c r="AH26" s="94" t="s">
        <v>1603</v>
      </c>
      <c r="AI26" s="94" t="s">
        <v>1603</v>
      </c>
      <c r="AJ26" s="94" t="s">
        <v>1603</v>
      </c>
      <c r="AK26" s="97">
        <f t="shared" si="1"/>
        <v>0</v>
      </c>
      <c r="AL26" s="94" t="s">
        <v>1603</v>
      </c>
      <c r="AM26" s="94" t="s">
        <v>1603</v>
      </c>
      <c r="AN26" s="94" t="s">
        <v>1603</v>
      </c>
      <c r="AO26" s="94" t="s">
        <v>1603</v>
      </c>
      <c r="AP26" s="94" t="s">
        <v>1603</v>
      </c>
      <c r="AQ26" s="94" t="s">
        <v>1603</v>
      </c>
      <c r="AR26" s="94" t="s">
        <v>1603</v>
      </c>
      <c r="AS26" s="94" t="s">
        <v>1603</v>
      </c>
      <c r="AT26" s="94" t="s">
        <v>1603</v>
      </c>
      <c r="AU26" s="94" t="s">
        <v>1603</v>
      </c>
      <c r="AV26" s="94" t="s">
        <v>1603</v>
      </c>
    </row>
    <row r="27" spans="1:48" ht="13.5" customHeight="1" thickBot="1">
      <c r="A27" s="107" t="s">
        <v>1749</v>
      </c>
      <c r="B27" s="108" t="s">
        <v>1603</v>
      </c>
      <c r="C27" s="108" t="s">
        <v>1603</v>
      </c>
      <c r="D27" s="95" t="s">
        <v>1750</v>
      </c>
      <c r="E27" s="94">
        <f t="shared" si="2"/>
        <v>207.53999999999996</v>
      </c>
      <c r="F27" s="94">
        <f t="shared" si="4"/>
        <v>169.76</v>
      </c>
      <c r="G27" s="94">
        <v>57.64</v>
      </c>
      <c r="H27" s="94">
        <v>65.43</v>
      </c>
      <c r="I27" s="94">
        <v>4.44</v>
      </c>
      <c r="J27" s="94">
        <v>42.25</v>
      </c>
      <c r="K27" s="94" t="s">
        <v>1603</v>
      </c>
      <c r="L27" s="94" t="s">
        <v>1603</v>
      </c>
      <c r="M27" s="94" t="s">
        <v>1603</v>
      </c>
      <c r="N27" s="94">
        <f t="shared" si="3"/>
        <v>12.7</v>
      </c>
      <c r="O27" s="94">
        <v>6.21</v>
      </c>
      <c r="P27" s="94">
        <v>0.65</v>
      </c>
      <c r="Q27" s="94" t="s">
        <v>1603</v>
      </c>
      <c r="R27" s="94" t="s">
        <v>1603</v>
      </c>
      <c r="S27" s="94" t="s">
        <v>1603</v>
      </c>
      <c r="T27" s="94" t="s">
        <v>1603</v>
      </c>
      <c r="U27" s="94">
        <v>0.76</v>
      </c>
      <c r="V27" s="94" t="s">
        <v>1603</v>
      </c>
      <c r="W27" s="94" t="s">
        <v>1603</v>
      </c>
      <c r="X27" s="94">
        <v>1.89</v>
      </c>
      <c r="Y27" s="94" t="s">
        <v>1603</v>
      </c>
      <c r="Z27" s="94" t="s">
        <v>1603</v>
      </c>
      <c r="AA27" s="94" t="s">
        <v>1603</v>
      </c>
      <c r="AB27" s="94">
        <v>3.19</v>
      </c>
      <c r="AC27" s="94" t="s">
        <v>1603</v>
      </c>
      <c r="AD27" s="94" t="s">
        <v>1603</v>
      </c>
      <c r="AE27" s="94" t="s">
        <v>1603</v>
      </c>
      <c r="AF27" s="94" t="s">
        <v>1603</v>
      </c>
      <c r="AG27" s="94" t="s">
        <v>1603</v>
      </c>
      <c r="AH27" s="94" t="s">
        <v>1603</v>
      </c>
      <c r="AI27" s="94" t="s">
        <v>1603</v>
      </c>
      <c r="AJ27" s="94" t="s">
        <v>1603</v>
      </c>
      <c r="AK27" s="97">
        <f t="shared" si="1"/>
        <v>25.08</v>
      </c>
      <c r="AL27" s="94" t="s">
        <v>1603</v>
      </c>
      <c r="AM27" s="94" t="s">
        <v>1603</v>
      </c>
      <c r="AN27" s="94">
        <v>0.88</v>
      </c>
      <c r="AO27" s="94" t="s">
        <v>1603</v>
      </c>
      <c r="AP27" s="94" t="s">
        <v>1603</v>
      </c>
      <c r="AQ27" s="94" t="s">
        <v>1603</v>
      </c>
      <c r="AR27" s="94" t="s">
        <v>1603</v>
      </c>
      <c r="AS27" s="94">
        <v>4.93</v>
      </c>
      <c r="AT27" s="94">
        <v>19.27</v>
      </c>
      <c r="AU27" s="94" t="s">
        <v>1603</v>
      </c>
      <c r="AV27" s="94" t="s">
        <v>1603</v>
      </c>
    </row>
    <row r="28" spans="1:48" ht="13.5" customHeight="1" thickBot="1">
      <c r="A28" s="107" t="s">
        <v>1751</v>
      </c>
      <c r="B28" s="108" t="s">
        <v>1603</v>
      </c>
      <c r="C28" s="108" t="s">
        <v>1603</v>
      </c>
      <c r="D28" s="95" t="s">
        <v>1725</v>
      </c>
      <c r="E28" s="94">
        <f t="shared" si="2"/>
        <v>97.40999999999998</v>
      </c>
      <c r="F28" s="94">
        <f t="shared" si="4"/>
        <v>76.00999999999999</v>
      </c>
      <c r="G28" s="94">
        <v>29.99</v>
      </c>
      <c r="H28" s="94">
        <v>27.75</v>
      </c>
      <c r="I28" s="94">
        <v>2.17</v>
      </c>
      <c r="J28" s="94">
        <v>16.1</v>
      </c>
      <c r="K28" s="94" t="s">
        <v>1603</v>
      </c>
      <c r="L28" s="94" t="s">
        <v>1603</v>
      </c>
      <c r="M28" s="94" t="s">
        <v>1603</v>
      </c>
      <c r="N28" s="94">
        <f t="shared" si="3"/>
        <v>9.1</v>
      </c>
      <c r="O28" s="94">
        <v>3.29</v>
      </c>
      <c r="P28" s="94">
        <v>0.65</v>
      </c>
      <c r="Q28" s="94" t="s">
        <v>1603</v>
      </c>
      <c r="R28" s="94" t="s">
        <v>1603</v>
      </c>
      <c r="S28" s="94" t="s">
        <v>1603</v>
      </c>
      <c r="T28" s="94" t="s">
        <v>1603</v>
      </c>
      <c r="U28" s="94">
        <v>0.76</v>
      </c>
      <c r="V28" s="94" t="s">
        <v>1603</v>
      </c>
      <c r="W28" s="94" t="s">
        <v>1603</v>
      </c>
      <c r="X28" s="94">
        <v>1.89</v>
      </c>
      <c r="Y28" s="94" t="s">
        <v>1603</v>
      </c>
      <c r="Z28" s="94" t="s">
        <v>1603</v>
      </c>
      <c r="AA28" s="94" t="s">
        <v>1603</v>
      </c>
      <c r="AB28" s="94">
        <v>2.51</v>
      </c>
      <c r="AC28" s="94" t="s">
        <v>1603</v>
      </c>
      <c r="AD28" s="94" t="s">
        <v>1603</v>
      </c>
      <c r="AE28" s="94" t="s">
        <v>1603</v>
      </c>
      <c r="AF28" s="94" t="s">
        <v>1603</v>
      </c>
      <c r="AG28" s="94" t="s">
        <v>1603</v>
      </c>
      <c r="AH28" s="94" t="s">
        <v>1603</v>
      </c>
      <c r="AI28" s="94" t="s">
        <v>1603</v>
      </c>
      <c r="AJ28" s="94" t="s">
        <v>1603</v>
      </c>
      <c r="AK28" s="97">
        <f t="shared" si="1"/>
        <v>12.3</v>
      </c>
      <c r="AL28" s="94" t="s">
        <v>1603</v>
      </c>
      <c r="AM28" s="94" t="s">
        <v>1603</v>
      </c>
      <c r="AN28" s="94">
        <v>0.88</v>
      </c>
      <c r="AO28" s="94" t="s">
        <v>1603</v>
      </c>
      <c r="AP28" s="94" t="s">
        <v>1603</v>
      </c>
      <c r="AQ28" s="94" t="s">
        <v>1603</v>
      </c>
      <c r="AR28" s="94" t="s">
        <v>1603</v>
      </c>
      <c r="AS28" s="94">
        <v>2.24</v>
      </c>
      <c r="AT28" s="94">
        <v>9.18</v>
      </c>
      <c r="AU28" s="94" t="s">
        <v>1603</v>
      </c>
      <c r="AV28" s="94" t="s">
        <v>1603</v>
      </c>
    </row>
    <row r="29" spans="1:48" ht="13.5" customHeight="1" thickBot="1">
      <c r="A29" s="107" t="s">
        <v>1752</v>
      </c>
      <c r="B29" s="108" t="s">
        <v>1603</v>
      </c>
      <c r="C29" s="108" t="s">
        <v>1603</v>
      </c>
      <c r="D29" s="95" t="s">
        <v>1735</v>
      </c>
      <c r="E29" s="94">
        <f t="shared" si="2"/>
        <v>110.13999999999999</v>
      </c>
      <c r="F29" s="94">
        <f t="shared" si="4"/>
        <v>93.75999999999999</v>
      </c>
      <c r="G29" s="94">
        <v>27.65</v>
      </c>
      <c r="H29" s="94">
        <v>37.68</v>
      </c>
      <c r="I29" s="94">
        <v>2.27</v>
      </c>
      <c r="J29" s="94">
        <v>26.16</v>
      </c>
      <c r="K29" s="94" t="s">
        <v>1603</v>
      </c>
      <c r="L29" s="94" t="s">
        <v>1603</v>
      </c>
      <c r="M29" s="94" t="s">
        <v>1603</v>
      </c>
      <c r="N29" s="94">
        <f t="shared" si="3"/>
        <v>3.6</v>
      </c>
      <c r="O29" s="94">
        <v>2.92</v>
      </c>
      <c r="P29" s="94" t="s">
        <v>1603</v>
      </c>
      <c r="Q29" s="94" t="s">
        <v>1603</v>
      </c>
      <c r="R29" s="94" t="s">
        <v>1603</v>
      </c>
      <c r="S29" s="94" t="s">
        <v>1603</v>
      </c>
      <c r="T29" s="94" t="s">
        <v>1603</v>
      </c>
      <c r="U29" s="94" t="s">
        <v>1603</v>
      </c>
      <c r="V29" s="94" t="s">
        <v>1603</v>
      </c>
      <c r="W29" s="94" t="s">
        <v>1603</v>
      </c>
      <c r="X29" s="94" t="s">
        <v>1603</v>
      </c>
      <c r="Y29" s="94" t="s">
        <v>1603</v>
      </c>
      <c r="Z29" s="94" t="s">
        <v>1603</v>
      </c>
      <c r="AA29" s="94" t="s">
        <v>1603</v>
      </c>
      <c r="AB29" s="94">
        <v>0.68</v>
      </c>
      <c r="AC29" s="94" t="s">
        <v>1603</v>
      </c>
      <c r="AD29" s="94" t="s">
        <v>1603</v>
      </c>
      <c r="AE29" s="94" t="s">
        <v>1603</v>
      </c>
      <c r="AF29" s="94" t="s">
        <v>1603</v>
      </c>
      <c r="AG29" s="94" t="s">
        <v>1603</v>
      </c>
      <c r="AH29" s="94" t="s">
        <v>1603</v>
      </c>
      <c r="AI29" s="94" t="s">
        <v>1603</v>
      </c>
      <c r="AJ29" s="94" t="s">
        <v>1603</v>
      </c>
      <c r="AK29" s="97">
        <f t="shared" si="1"/>
        <v>12.78</v>
      </c>
      <c r="AL29" s="94" t="s">
        <v>1603</v>
      </c>
      <c r="AM29" s="94" t="s">
        <v>1603</v>
      </c>
      <c r="AN29" s="94" t="s">
        <v>1603</v>
      </c>
      <c r="AO29" s="94" t="s">
        <v>1603</v>
      </c>
      <c r="AP29" s="94" t="s">
        <v>1603</v>
      </c>
      <c r="AQ29" s="94" t="s">
        <v>1603</v>
      </c>
      <c r="AR29" s="94" t="s">
        <v>1603</v>
      </c>
      <c r="AS29" s="94">
        <v>2.69</v>
      </c>
      <c r="AT29" s="94">
        <v>10.09</v>
      </c>
      <c r="AU29" s="94" t="s">
        <v>1603</v>
      </c>
      <c r="AV29" s="94" t="s">
        <v>1603</v>
      </c>
    </row>
    <row r="30" spans="1:48" ht="13.5" customHeight="1" thickBot="1">
      <c r="A30" s="107" t="s">
        <v>1753</v>
      </c>
      <c r="B30" s="108" t="s">
        <v>1603</v>
      </c>
      <c r="C30" s="108" t="s">
        <v>1603</v>
      </c>
      <c r="D30" s="95" t="s">
        <v>1754</v>
      </c>
      <c r="E30" s="94">
        <f t="shared" si="2"/>
        <v>857.13</v>
      </c>
      <c r="F30" s="94">
        <f t="shared" si="4"/>
        <v>723.49</v>
      </c>
      <c r="G30" s="94">
        <v>247.33</v>
      </c>
      <c r="H30" s="94">
        <v>295.02</v>
      </c>
      <c r="I30" s="94">
        <v>18.9</v>
      </c>
      <c r="J30" s="94">
        <v>162.24</v>
      </c>
      <c r="K30" s="94" t="s">
        <v>1603</v>
      </c>
      <c r="L30" s="94" t="s">
        <v>1603</v>
      </c>
      <c r="M30" s="94" t="s">
        <v>1603</v>
      </c>
      <c r="N30" s="94">
        <f t="shared" si="3"/>
        <v>33.18</v>
      </c>
      <c r="O30" s="94">
        <v>7.96</v>
      </c>
      <c r="P30" s="94" t="s">
        <v>1603</v>
      </c>
      <c r="Q30" s="94" t="s">
        <v>1603</v>
      </c>
      <c r="R30" s="94" t="s">
        <v>1603</v>
      </c>
      <c r="S30" s="94" t="s">
        <v>1603</v>
      </c>
      <c r="T30" s="94">
        <v>8.9</v>
      </c>
      <c r="U30" s="94">
        <v>1.7</v>
      </c>
      <c r="V30" s="94" t="s">
        <v>1603</v>
      </c>
      <c r="W30" s="94" t="s">
        <v>1603</v>
      </c>
      <c r="X30" s="94" t="s">
        <v>1603</v>
      </c>
      <c r="Y30" s="94" t="s">
        <v>1603</v>
      </c>
      <c r="Z30" s="94" t="s">
        <v>1603</v>
      </c>
      <c r="AA30" s="94" t="s">
        <v>1603</v>
      </c>
      <c r="AB30" s="94">
        <v>4.62</v>
      </c>
      <c r="AC30" s="94" t="s">
        <v>1603</v>
      </c>
      <c r="AD30" s="94" t="s">
        <v>1603</v>
      </c>
      <c r="AE30" s="94" t="s">
        <v>1603</v>
      </c>
      <c r="AF30" s="94" t="s">
        <v>1603</v>
      </c>
      <c r="AG30" s="94" t="s">
        <v>1603</v>
      </c>
      <c r="AH30" s="94">
        <v>5</v>
      </c>
      <c r="AI30" s="94" t="s">
        <v>1603</v>
      </c>
      <c r="AJ30" s="94">
        <v>5</v>
      </c>
      <c r="AK30" s="97">
        <f t="shared" si="1"/>
        <v>100.46</v>
      </c>
      <c r="AL30" s="94" t="s">
        <v>1603</v>
      </c>
      <c r="AM30" s="94" t="s">
        <v>1603</v>
      </c>
      <c r="AN30" s="94" t="s">
        <v>1603</v>
      </c>
      <c r="AO30" s="94" t="s">
        <v>1603</v>
      </c>
      <c r="AP30" s="94" t="s">
        <v>1603</v>
      </c>
      <c r="AQ30" s="94" t="s">
        <v>1603</v>
      </c>
      <c r="AR30" s="94" t="s">
        <v>1603</v>
      </c>
      <c r="AS30" s="94">
        <v>20.1</v>
      </c>
      <c r="AT30" s="94">
        <v>77.6</v>
      </c>
      <c r="AU30" s="94" t="s">
        <v>1603</v>
      </c>
      <c r="AV30" s="94">
        <v>2.76</v>
      </c>
    </row>
    <row r="31" spans="1:48" ht="13.5" customHeight="1" thickBot="1">
      <c r="A31" s="107" t="s">
        <v>1755</v>
      </c>
      <c r="B31" s="108" t="s">
        <v>1603</v>
      </c>
      <c r="C31" s="108" t="s">
        <v>1603</v>
      </c>
      <c r="D31" s="95" t="s">
        <v>1725</v>
      </c>
      <c r="E31" s="94">
        <f t="shared" si="2"/>
        <v>184.67000000000002</v>
      </c>
      <c r="F31" s="94">
        <f t="shared" si="4"/>
        <v>156.18</v>
      </c>
      <c r="G31" s="94">
        <v>54.02</v>
      </c>
      <c r="H31" s="94">
        <v>64.32</v>
      </c>
      <c r="I31" s="94">
        <v>4.28</v>
      </c>
      <c r="J31" s="94">
        <v>33.56</v>
      </c>
      <c r="K31" s="94" t="s">
        <v>1603</v>
      </c>
      <c r="L31" s="94" t="s">
        <v>1603</v>
      </c>
      <c r="M31" s="94" t="s">
        <v>1603</v>
      </c>
      <c r="N31" s="94">
        <f t="shared" si="3"/>
        <v>3.62</v>
      </c>
      <c r="O31" s="94" t="s">
        <v>1603</v>
      </c>
      <c r="P31" s="94" t="s">
        <v>1603</v>
      </c>
      <c r="Q31" s="94" t="s">
        <v>1603</v>
      </c>
      <c r="R31" s="94" t="s">
        <v>1603</v>
      </c>
      <c r="S31" s="94" t="s">
        <v>1603</v>
      </c>
      <c r="T31" s="94" t="s">
        <v>1603</v>
      </c>
      <c r="U31" s="94" t="s">
        <v>1603</v>
      </c>
      <c r="V31" s="94" t="s">
        <v>1603</v>
      </c>
      <c r="W31" s="94" t="s">
        <v>1603</v>
      </c>
      <c r="X31" s="94" t="s">
        <v>1603</v>
      </c>
      <c r="Y31" s="94" t="s">
        <v>1603</v>
      </c>
      <c r="Z31" s="94" t="s">
        <v>1603</v>
      </c>
      <c r="AA31" s="94" t="s">
        <v>1603</v>
      </c>
      <c r="AB31" s="94">
        <v>3.62</v>
      </c>
      <c r="AC31" s="94" t="s">
        <v>1603</v>
      </c>
      <c r="AD31" s="94" t="s">
        <v>1603</v>
      </c>
      <c r="AE31" s="94" t="s">
        <v>1603</v>
      </c>
      <c r="AF31" s="94" t="s">
        <v>1603</v>
      </c>
      <c r="AG31" s="94" t="s">
        <v>1603</v>
      </c>
      <c r="AH31" s="94" t="s">
        <v>1603</v>
      </c>
      <c r="AI31" s="94" t="s">
        <v>1603</v>
      </c>
      <c r="AJ31" s="94" t="s">
        <v>1603</v>
      </c>
      <c r="AK31" s="97">
        <f t="shared" si="1"/>
        <v>24.869999999999997</v>
      </c>
      <c r="AL31" s="94" t="s">
        <v>1603</v>
      </c>
      <c r="AM31" s="94" t="s">
        <v>1603</v>
      </c>
      <c r="AN31" s="94" t="s">
        <v>1603</v>
      </c>
      <c r="AO31" s="94" t="s">
        <v>1603</v>
      </c>
      <c r="AP31" s="94" t="s">
        <v>1603</v>
      </c>
      <c r="AQ31" s="94" t="s">
        <v>1603</v>
      </c>
      <c r="AR31" s="94" t="s">
        <v>1603</v>
      </c>
      <c r="AS31" s="94">
        <v>4.48</v>
      </c>
      <c r="AT31" s="94">
        <v>17.63</v>
      </c>
      <c r="AU31" s="94" t="s">
        <v>1603</v>
      </c>
      <c r="AV31" s="94">
        <v>2.76</v>
      </c>
    </row>
    <row r="32" spans="1:48" ht="13.5" customHeight="1" thickBot="1">
      <c r="A32" s="107" t="s">
        <v>1756</v>
      </c>
      <c r="B32" s="108" t="s">
        <v>1603</v>
      </c>
      <c r="C32" s="108" t="s">
        <v>1603</v>
      </c>
      <c r="D32" s="95" t="s">
        <v>1735</v>
      </c>
      <c r="E32" s="94">
        <f t="shared" si="2"/>
        <v>662.4499999999999</v>
      </c>
      <c r="F32" s="94">
        <f t="shared" si="4"/>
        <v>567.3</v>
      </c>
      <c r="G32" s="94">
        <v>193.31</v>
      </c>
      <c r="H32" s="94">
        <v>230.7</v>
      </c>
      <c r="I32" s="94">
        <v>14.61</v>
      </c>
      <c r="J32" s="94">
        <v>128.68</v>
      </c>
      <c r="K32" s="94" t="s">
        <v>1603</v>
      </c>
      <c r="L32" s="94" t="s">
        <v>1603</v>
      </c>
      <c r="M32" s="94" t="s">
        <v>1603</v>
      </c>
      <c r="N32" s="94">
        <f t="shared" si="3"/>
        <v>19.56</v>
      </c>
      <c r="O32" s="94">
        <v>7.96</v>
      </c>
      <c r="P32" s="94" t="s">
        <v>1603</v>
      </c>
      <c r="Q32" s="94" t="s">
        <v>1603</v>
      </c>
      <c r="R32" s="94" t="s">
        <v>1603</v>
      </c>
      <c r="S32" s="94" t="s">
        <v>1603</v>
      </c>
      <c r="T32" s="94">
        <v>8.9</v>
      </c>
      <c r="U32" s="94">
        <v>1.7</v>
      </c>
      <c r="V32" s="94" t="s">
        <v>1603</v>
      </c>
      <c r="W32" s="94" t="s">
        <v>1603</v>
      </c>
      <c r="X32" s="94" t="s">
        <v>1603</v>
      </c>
      <c r="Y32" s="94" t="s">
        <v>1603</v>
      </c>
      <c r="Z32" s="94" t="s">
        <v>1603</v>
      </c>
      <c r="AA32" s="94" t="s">
        <v>1603</v>
      </c>
      <c r="AB32" s="94">
        <v>1</v>
      </c>
      <c r="AC32" s="94" t="s">
        <v>1603</v>
      </c>
      <c r="AD32" s="94" t="s">
        <v>1603</v>
      </c>
      <c r="AE32" s="94" t="s">
        <v>1603</v>
      </c>
      <c r="AF32" s="94" t="s">
        <v>1603</v>
      </c>
      <c r="AG32" s="94" t="s">
        <v>1603</v>
      </c>
      <c r="AH32" s="94" t="s">
        <v>1603</v>
      </c>
      <c r="AI32" s="94" t="s">
        <v>1603</v>
      </c>
      <c r="AJ32" s="94" t="s">
        <v>1603</v>
      </c>
      <c r="AK32" s="97">
        <f t="shared" si="1"/>
        <v>75.59</v>
      </c>
      <c r="AL32" s="94" t="s">
        <v>1603</v>
      </c>
      <c r="AM32" s="94" t="s">
        <v>1603</v>
      </c>
      <c r="AN32" s="94" t="s">
        <v>1603</v>
      </c>
      <c r="AO32" s="94" t="s">
        <v>1603</v>
      </c>
      <c r="AP32" s="94" t="s">
        <v>1603</v>
      </c>
      <c r="AQ32" s="94" t="s">
        <v>1603</v>
      </c>
      <c r="AR32" s="94" t="s">
        <v>1603</v>
      </c>
      <c r="AS32" s="94">
        <v>15.62</v>
      </c>
      <c r="AT32" s="94">
        <v>59.97</v>
      </c>
      <c r="AU32" s="94" t="s">
        <v>1603</v>
      </c>
      <c r="AV32" s="94" t="s">
        <v>1603</v>
      </c>
    </row>
    <row r="33" spans="1:48" ht="13.5" customHeight="1" thickBot="1">
      <c r="A33" s="107" t="s">
        <v>1757</v>
      </c>
      <c r="B33" s="108" t="s">
        <v>1603</v>
      </c>
      <c r="C33" s="108" t="s">
        <v>1603</v>
      </c>
      <c r="D33" s="95" t="s">
        <v>1758</v>
      </c>
      <c r="E33" s="94">
        <f t="shared" si="2"/>
        <v>10</v>
      </c>
      <c r="F33" s="94">
        <f t="shared" si="4"/>
        <v>0</v>
      </c>
      <c r="G33" s="94" t="s">
        <v>1603</v>
      </c>
      <c r="H33" s="94" t="s">
        <v>1603</v>
      </c>
      <c r="I33" s="94" t="s">
        <v>1603</v>
      </c>
      <c r="J33" s="94" t="s">
        <v>1603</v>
      </c>
      <c r="K33" s="94" t="s">
        <v>1603</v>
      </c>
      <c r="L33" s="94" t="s">
        <v>1603</v>
      </c>
      <c r="M33" s="94" t="s">
        <v>1603</v>
      </c>
      <c r="N33" s="94">
        <f t="shared" si="3"/>
        <v>10</v>
      </c>
      <c r="O33" s="94" t="s">
        <v>1603</v>
      </c>
      <c r="P33" s="94" t="s">
        <v>1603</v>
      </c>
      <c r="Q33" s="94" t="s">
        <v>1603</v>
      </c>
      <c r="R33" s="94" t="s">
        <v>1603</v>
      </c>
      <c r="S33" s="94" t="s">
        <v>1603</v>
      </c>
      <c r="T33" s="94" t="s">
        <v>1603</v>
      </c>
      <c r="U33" s="94" t="s">
        <v>1603</v>
      </c>
      <c r="V33" s="94" t="s">
        <v>1603</v>
      </c>
      <c r="W33" s="94" t="s">
        <v>1603</v>
      </c>
      <c r="X33" s="94" t="s">
        <v>1603</v>
      </c>
      <c r="Y33" s="94" t="s">
        <v>1603</v>
      </c>
      <c r="Z33" s="94" t="s">
        <v>1603</v>
      </c>
      <c r="AA33" s="94" t="s">
        <v>1603</v>
      </c>
      <c r="AB33" s="94" t="s">
        <v>1603</v>
      </c>
      <c r="AC33" s="94" t="s">
        <v>1603</v>
      </c>
      <c r="AD33" s="94" t="s">
        <v>1603</v>
      </c>
      <c r="AE33" s="94" t="s">
        <v>1603</v>
      </c>
      <c r="AF33" s="94" t="s">
        <v>1603</v>
      </c>
      <c r="AG33" s="94" t="s">
        <v>1603</v>
      </c>
      <c r="AH33" s="94">
        <v>5</v>
      </c>
      <c r="AI33" s="94" t="s">
        <v>1603</v>
      </c>
      <c r="AJ33" s="94">
        <v>5</v>
      </c>
      <c r="AK33" s="97">
        <f t="shared" si="1"/>
        <v>0</v>
      </c>
      <c r="AL33" s="94" t="s">
        <v>1603</v>
      </c>
      <c r="AM33" s="94" t="s">
        <v>1603</v>
      </c>
      <c r="AN33" s="94" t="s">
        <v>1603</v>
      </c>
      <c r="AO33" s="94" t="s">
        <v>1603</v>
      </c>
      <c r="AP33" s="94" t="s">
        <v>1603</v>
      </c>
      <c r="AQ33" s="94" t="s">
        <v>1603</v>
      </c>
      <c r="AR33" s="94" t="s">
        <v>1603</v>
      </c>
      <c r="AS33" s="94" t="s">
        <v>1603</v>
      </c>
      <c r="AT33" s="94" t="s">
        <v>1603</v>
      </c>
      <c r="AU33" s="94" t="s">
        <v>1603</v>
      </c>
      <c r="AV33" s="94" t="s">
        <v>1603</v>
      </c>
    </row>
    <row r="34" spans="1:48" ht="13.5" customHeight="1" thickBot="1">
      <c r="A34" s="107" t="s">
        <v>1759</v>
      </c>
      <c r="B34" s="108" t="s">
        <v>1603</v>
      </c>
      <c r="C34" s="108" t="s">
        <v>1603</v>
      </c>
      <c r="D34" s="95" t="s">
        <v>1760</v>
      </c>
      <c r="E34" s="94">
        <f t="shared" si="2"/>
        <v>489.38</v>
      </c>
      <c r="F34" s="94">
        <f t="shared" si="4"/>
        <v>489.38</v>
      </c>
      <c r="G34" s="94">
        <v>245.37</v>
      </c>
      <c r="H34" s="94" t="s">
        <v>1603</v>
      </c>
      <c r="I34" s="94">
        <v>5.91</v>
      </c>
      <c r="J34" s="94">
        <v>238.1</v>
      </c>
      <c r="K34" s="94" t="s">
        <v>1603</v>
      </c>
      <c r="L34" s="94" t="s">
        <v>1603</v>
      </c>
      <c r="M34" s="94" t="s">
        <v>1603</v>
      </c>
      <c r="N34" s="94">
        <f t="shared" si="3"/>
        <v>0</v>
      </c>
      <c r="O34" s="94" t="s">
        <v>1603</v>
      </c>
      <c r="P34" s="94" t="s">
        <v>1603</v>
      </c>
      <c r="Q34" s="94" t="s">
        <v>1603</v>
      </c>
      <c r="R34" s="94" t="s">
        <v>1603</v>
      </c>
      <c r="S34" s="94" t="s">
        <v>1603</v>
      </c>
      <c r="T34" s="94" t="s">
        <v>1603</v>
      </c>
      <c r="U34" s="94" t="s">
        <v>1603</v>
      </c>
      <c r="V34" s="94" t="s">
        <v>1603</v>
      </c>
      <c r="W34" s="94" t="s">
        <v>1603</v>
      </c>
      <c r="X34" s="94" t="s">
        <v>1603</v>
      </c>
      <c r="Y34" s="94" t="s">
        <v>1603</v>
      </c>
      <c r="Z34" s="94" t="s">
        <v>1603</v>
      </c>
      <c r="AA34" s="94" t="s">
        <v>1603</v>
      </c>
      <c r="AB34" s="94" t="s">
        <v>1603</v>
      </c>
      <c r="AC34" s="94" t="s">
        <v>1603</v>
      </c>
      <c r="AD34" s="94" t="s">
        <v>1603</v>
      </c>
      <c r="AE34" s="94" t="s">
        <v>1603</v>
      </c>
      <c r="AF34" s="94" t="s">
        <v>1603</v>
      </c>
      <c r="AG34" s="94" t="s">
        <v>1603</v>
      </c>
      <c r="AH34" s="94" t="s">
        <v>1603</v>
      </c>
      <c r="AI34" s="94" t="s">
        <v>1603</v>
      </c>
      <c r="AJ34" s="94" t="s">
        <v>1603</v>
      </c>
      <c r="AK34" s="97">
        <f t="shared" si="1"/>
        <v>0</v>
      </c>
      <c r="AL34" s="94" t="s">
        <v>1603</v>
      </c>
      <c r="AM34" s="94" t="s">
        <v>1603</v>
      </c>
      <c r="AN34" s="94" t="s">
        <v>1603</v>
      </c>
      <c r="AO34" s="94" t="s">
        <v>1603</v>
      </c>
      <c r="AP34" s="94" t="s">
        <v>1603</v>
      </c>
      <c r="AQ34" s="94" t="s">
        <v>1603</v>
      </c>
      <c r="AR34" s="94" t="s">
        <v>1603</v>
      </c>
      <c r="AS34" s="94" t="s">
        <v>1603</v>
      </c>
      <c r="AT34" s="94" t="s">
        <v>1603</v>
      </c>
      <c r="AU34" s="94" t="s">
        <v>1603</v>
      </c>
      <c r="AV34" s="94" t="s">
        <v>1603</v>
      </c>
    </row>
    <row r="35" spans="1:48" ht="13.5" customHeight="1" thickBot="1">
      <c r="A35" s="107" t="s">
        <v>1761</v>
      </c>
      <c r="B35" s="108" t="s">
        <v>1603</v>
      </c>
      <c r="C35" s="108" t="s">
        <v>1603</v>
      </c>
      <c r="D35" s="95" t="s">
        <v>1725</v>
      </c>
      <c r="E35" s="94">
        <f t="shared" si="2"/>
        <v>489.38</v>
      </c>
      <c r="F35" s="94">
        <f t="shared" si="4"/>
        <v>489.38</v>
      </c>
      <c r="G35" s="94">
        <v>245.37</v>
      </c>
      <c r="H35" s="94" t="s">
        <v>1603</v>
      </c>
      <c r="I35" s="94">
        <v>5.91</v>
      </c>
      <c r="J35" s="94">
        <v>238.1</v>
      </c>
      <c r="K35" s="94" t="s">
        <v>1603</v>
      </c>
      <c r="L35" s="94" t="s">
        <v>1603</v>
      </c>
      <c r="M35" s="94" t="s">
        <v>1603</v>
      </c>
      <c r="N35" s="94">
        <f t="shared" si="3"/>
        <v>0</v>
      </c>
      <c r="O35" s="94" t="s">
        <v>1603</v>
      </c>
      <c r="P35" s="94" t="s">
        <v>1603</v>
      </c>
      <c r="Q35" s="94" t="s">
        <v>1603</v>
      </c>
      <c r="R35" s="94" t="s">
        <v>1603</v>
      </c>
      <c r="S35" s="94" t="s">
        <v>1603</v>
      </c>
      <c r="T35" s="94" t="s">
        <v>1603</v>
      </c>
      <c r="U35" s="94" t="s">
        <v>1603</v>
      </c>
      <c r="V35" s="94" t="s">
        <v>1603</v>
      </c>
      <c r="W35" s="94" t="s">
        <v>1603</v>
      </c>
      <c r="X35" s="94" t="s">
        <v>1603</v>
      </c>
      <c r="Y35" s="94" t="s">
        <v>1603</v>
      </c>
      <c r="Z35" s="94" t="s">
        <v>1603</v>
      </c>
      <c r="AA35" s="94" t="s">
        <v>1603</v>
      </c>
      <c r="AB35" s="94" t="s">
        <v>1603</v>
      </c>
      <c r="AC35" s="94" t="s">
        <v>1603</v>
      </c>
      <c r="AD35" s="94" t="s">
        <v>1603</v>
      </c>
      <c r="AE35" s="94" t="s">
        <v>1603</v>
      </c>
      <c r="AF35" s="94" t="s">
        <v>1603</v>
      </c>
      <c r="AG35" s="94" t="s">
        <v>1603</v>
      </c>
      <c r="AH35" s="94" t="s">
        <v>1603</v>
      </c>
      <c r="AI35" s="94" t="s">
        <v>1603</v>
      </c>
      <c r="AJ35" s="94" t="s">
        <v>1603</v>
      </c>
      <c r="AK35" s="97">
        <f t="shared" si="1"/>
        <v>0</v>
      </c>
      <c r="AL35" s="94" t="s">
        <v>1603</v>
      </c>
      <c r="AM35" s="94" t="s">
        <v>1603</v>
      </c>
      <c r="AN35" s="94" t="s">
        <v>1603</v>
      </c>
      <c r="AO35" s="94" t="s">
        <v>1603</v>
      </c>
      <c r="AP35" s="94" t="s">
        <v>1603</v>
      </c>
      <c r="AQ35" s="94" t="s">
        <v>1603</v>
      </c>
      <c r="AR35" s="94" t="s">
        <v>1603</v>
      </c>
      <c r="AS35" s="94" t="s">
        <v>1603</v>
      </c>
      <c r="AT35" s="94" t="s">
        <v>1603</v>
      </c>
      <c r="AU35" s="94" t="s">
        <v>1603</v>
      </c>
      <c r="AV35" s="94" t="s">
        <v>1603</v>
      </c>
    </row>
    <row r="36" spans="1:48" ht="13.5" customHeight="1" thickBot="1">
      <c r="A36" s="107" t="s">
        <v>1762</v>
      </c>
      <c r="B36" s="108" t="s">
        <v>1603</v>
      </c>
      <c r="C36" s="108" t="s">
        <v>1603</v>
      </c>
      <c r="D36" s="95" t="s">
        <v>1763</v>
      </c>
      <c r="E36" s="94">
        <f t="shared" si="2"/>
        <v>356.52000000000004</v>
      </c>
      <c r="F36" s="94">
        <f t="shared" si="4"/>
        <v>305.82000000000005</v>
      </c>
      <c r="G36" s="94">
        <v>93.84</v>
      </c>
      <c r="H36" s="94">
        <v>110.58</v>
      </c>
      <c r="I36" s="94">
        <v>7.91</v>
      </c>
      <c r="J36" s="94">
        <v>82.95</v>
      </c>
      <c r="K36" s="94" t="s">
        <v>1603</v>
      </c>
      <c r="L36" s="94" t="s">
        <v>1603</v>
      </c>
      <c r="M36" s="94">
        <v>10.54</v>
      </c>
      <c r="N36" s="94">
        <f t="shared" si="3"/>
        <v>7.37</v>
      </c>
      <c r="O36" s="94">
        <v>0.55</v>
      </c>
      <c r="P36" s="94" t="s">
        <v>1603</v>
      </c>
      <c r="Q36" s="94" t="s">
        <v>1603</v>
      </c>
      <c r="R36" s="94" t="s">
        <v>1603</v>
      </c>
      <c r="S36" s="94" t="s">
        <v>1603</v>
      </c>
      <c r="T36" s="94" t="s">
        <v>1603</v>
      </c>
      <c r="U36" s="94">
        <v>1.64</v>
      </c>
      <c r="V36" s="94" t="s">
        <v>1603</v>
      </c>
      <c r="W36" s="94" t="s">
        <v>1603</v>
      </c>
      <c r="X36" s="94">
        <v>1</v>
      </c>
      <c r="Y36" s="94" t="s">
        <v>1603</v>
      </c>
      <c r="Z36" s="94" t="s">
        <v>1603</v>
      </c>
      <c r="AA36" s="94" t="s">
        <v>1603</v>
      </c>
      <c r="AB36" s="94">
        <v>0.26</v>
      </c>
      <c r="AC36" s="94" t="s">
        <v>1603</v>
      </c>
      <c r="AD36" s="94" t="s">
        <v>1603</v>
      </c>
      <c r="AE36" s="94" t="s">
        <v>1603</v>
      </c>
      <c r="AF36" s="94" t="s">
        <v>1603</v>
      </c>
      <c r="AG36" s="94" t="s">
        <v>1603</v>
      </c>
      <c r="AH36" s="94">
        <v>3.92</v>
      </c>
      <c r="AI36" s="94" t="s">
        <v>1603</v>
      </c>
      <c r="AJ36" s="94" t="s">
        <v>1603</v>
      </c>
      <c r="AK36" s="97">
        <f t="shared" si="1"/>
        <v>43.33</v>
      </c>
      <c r="AL36" s="94" t="s">
        <v>1603</v>
      </c>
      <c r="AM36" s="94" t="s">
        <v>1603</v>
      </c>
      <c r="AN36" s="94" t="s">
        <v>1603</v>
      </c>
      <c r="AO36" s="94">
        <v>1.44</v>
      </c>
      <c r="AP36" s="94" t="s">
        <v>1603</v>
      </c>
      <c r="AQ36" s="94" t="s">
        <v>1603</v>
      </c>
      <c r="AR36" s="94" t="s">
        <v>1603</v>
      </c>
      <c r="AS36" s="94">
        <v>8.4</v>
      </c>
      <c r="AT36" s="94">
        <v>32.69</v>
      </c>
      <c r="AU36" s="94" t="s">
        <v>1603</v>
      </c>
      <c r="AV36" s="94">
        <v>0.8</v>
      </c>
    </row>
    <row r="37" spans="1:48" ht="13.5" customHeight="1" thickBot="1">
      <c r="A37" s="107" t="s">
        <v>1764</v>
      </c>
      <c r="B37" s="108" t="s">
        <v>1603</v>
      </c>
      <c r="C37" s="108" t="s">
        <v>1603</v>
      </c>
      <c r="D37" s="95" t="s">
        <v>1725</v>
      </c>
      <c r="E37" s="94">
        <f t="shared" si="2"/>
        <v>280.24</v>
      </c>
      <c r="F37" s="94">
        <f t="shared" si="4"/>
        <v>239.66</v>
      </c>
      <c r="G37" s="94">
        <v>76.09</v>
      </c>
      <c r="H37" s="94">
        <v>83.78</v>
      </c>
      <c r="I37" s="94">
        <v>6.59</v>
      </c>
      <c r="J37" s="94">
        <v>65.04</v>
      </c>
      <c r="K37" s="94" t="s">
        <v>1603</v>
      </c>
      <c r="L37" s="94" t="s">
        <v>1603</v>
      </c>
      <c r="M37" s="94">
        <v>8.16</v>
      </c>
      <c r="N37" s="94">
        <f t="shared" si="3"/>
        <v>5.49</v>
      </c>
      <c r="O37" s="94">
        <v>0.45</v>
      </c>
      <c r="P37" s="94" t="s">
        <v>1603</v>
      </c>
      <c r="Q37" s="94" t="s">
        <v>1603</v>
      </c>
      <c r="R37" s="94" t="s">
        <v>1603</v>
      </c>
      <c r="S37" s="94" t="s">
        <v>1603</v>
      </c>
      <c r="T37" s="94" t="s">
        <v>1603</v>
      </c>
      <c r="U37" s="94">
        <v>1.04</v>
      </c>
      <c r="V37" s="94" t="s">
        <v>1603</v>
      </c>
      <c r="W37" s="94" t="s">
        <v>1603</v>
      </c>
      <c r="X37" s="94">
        <v>0.8</v>
      </c>
      <c r="Y37" s="94" t="s">
        <v>1603</v>
      </c>
      <c r="Z37" s="94" t="s">
        <v>1603</v>
      </c>
      <c r="AA37" s="94" t="s">
        <v>1603</v>
      </c>
      <c r="AB37" s="94">
        <v>0.2</v>
      </c>
      <c r="AC37" s="94" t="s">
        <v>1603</v>
      </c>
      <c r="AD37" s="94" t="s">
        <v>1603</v>
      </c>
      <c r="AE37" s="94" t="s">
        <v>1603</v>
      </c>
      <c r="AF37" s="94" t="s">
        <v>1603</v>
      </c>
      <c r="AG37" s="94" t="s">
        <v>1603</v>
      </c>
      <c r="AH37" s="94">
        <v>3</v>
      </c>
      <c r="AI37" s="94" t="s">
        <v>1603</v>
      </c>
      <c r="AJ37" s="94" t="s">
        <v>1603</v>
      </c>
      <c r="AK37" s="97">
        <f t="shared" si="1"/>
        <v>35.089999999999996</v>
      </c>
      <c r="AL37" s="94" t="s">
        <v>1603</v>
      </c>
      <c r="AM37" s="94" t="s">
        <v>1603</v>
      </c>
      <c r="AN37" s="94" t="s">
        <v>1603</v>
      </c>
      <c r="AO37" s="94">
        <v>1.44</v>
      </c>
      <c r="AP37" s="94" t="s">
        <v>1603</v>
      </c>
      <c r="AQ37" s="94" t="s">
        <v>1603</v>
      </c>
      <c r="AR37" s="94" t="s">
        <v>1603</v>
      </c>
      <c r="AS37" s="94">
        <v>6.61</v>
      </c>
      <c r="AT37" s="94">
        <v>26.24</v>
      </c>
      <c r="AU37" s="94" t="s">
        <v>1603</v>
      </c>
      <c r="AV37" s="94">
        <v>0.8</v>
      </c>
    </row>
    <row r="38" spans="1:48" ht="13.5" customHeight="1" thickBot="1">
      <c r="A38" s="107" t="s">
        <v>1765</v>
      </c>
      <c r="B38" s="108" t="s">
        <v>1603</v>
      </c>
      <c r="C38" s="108" t="s">
        <v>1603</v>
      </c>
      <c r="D38" s="95" t="s">
        <v>1735</v>
      </c>
      <c r="E38" s="94">
        <f t="shared" si="2"/>
        <v>76.27</v>
      </c>
      <c r="F38" s="94">
        <f t="shared" si="4"/>
        <v>66.14</v>
      </c>
      <c r="G38" s="94">
        <v>17.75</v>
      </c>
      <c r="H38" s="94">
        <v>26.8</v>
      </c>
      <c r="I38" s="94">
        <v>1.31</v>
      </c>
      <c r="J38" s="94">
        <v>17.9</v>
      </c>
      <c r="K38" s="94" t="s">
        <v>1603</v>
      </c>
      <c r="L38" s="94" t="s">
        <v>1603</v>
      </c>
      <c r="M38" s="94">
        <v>2.38</v>
      </c>
      <c r="N38" s="94">
        <f t="shared" si="3"/>
        <v>1.88</v>
      </c>
      <c r="O38" s="94">
        <v>0.1</v>
      </c>
      <c r="P38" s="94" t="s">
        <v>1603</v>
      </c>
      <c r="Q38" s="94" t="s">
        <v>1603</v>
      </c>
      <c r="R38" s="94" t="s">
        <v>1603</v>
      </c>
      <c r="S38" s="94" t="s">
        <v>1603</v>
      </c>
      <c r="T38" s="94" t="s">
        <v>1603</v>
      </c>
      <c r="U38" s="94">
        <v>0.6</v>
      </c>
      <c r="V38" s="94" t="s">
        <v>1603</v>
      </c>
      <c r="W38" s="94" t="s">
        <v>1603</v>
      </c>
      <c r="X38" s="94">
        <v>0.2</v>
      </c>
      <c r="Y38" s="94" t="s">
        <v>1603</v>
      </c>
      <c r="Z38" s="94" t="s">
        <v>1603</v>
      </c>
      <c r="AA38" s="94" t="s">
        <v>1603</v>
      </c>
      <c r="AB38" s="94">
        <v>0.06</v>
      </c>
      <c r="AC38" s="94" t="s">
        <v>1603</v>
      </c>
      <c r="AD38" s="94" t="s">
        <v>1603</v>
      </c>
      <c r="AE38" s="94" t="s">
        <v>1603</v>
      </c>
      <c r="AF38" s="94" t="s">
        <v>1603</v>
      </c>
      <c r="AG38" s="94" t="s">
        <v>1603</v>
      </c>
      <c r="AH38" s="94">
        <v>0.92</v>
      </c>
      <c r="AI38" s="94" t="s">
        <v>1603</v>
      </c>
      <c r="AJ38" s="94" t="s">
        <v>1603</v>
      </c>
      <c r="AK38" s="97">
        <f t="shared" si="1"/>
        <v>8.25</v>
      </c>
      <c r="AL38" s="94" t="s">
        <v>1603</v>
      </c>
      <c r="AM38" s="94" t="s">
        <v>1603</v>
      </c>
      <c r="AN38" s="94" t="s">
        <v>1603</v>
      </c>
      <c r="AO38" s="94" t="s">
        <v>1603</v>
      </c>
      <c r="AP38" s="94" t="s">
        <v>1603</v>
      </c>
      <c r="AQ38" s="94" t="s">
        <v>1603</v>
      </c>
      <c r="AR38" s="94" t="s">
        <v>1603</v>
      </c>
      <c r="AS38" s="94">
        <v>1.8</v>
      </c>
      <c r="AT38" s="94">
        <v>6.45</v>
      </c>
      <c r="AU38" s="94" t="s">
        <v>1603</v>
      </c>
      <c r="AV38" s="94" t="s">
        <v>1603</v>
      </c>
    </row>
    <row r="39" spans="1:48" ht="13.5" customHeight="1" thickBot="1">
      <c r="A39" s="107" t="s">
        <v>1766</v>
      </c>
      <c r="B39" s="108" t="s">
        <v>1603</v>
      </c>
      <c r="C39" s="108" t="s">
        <v>1603</v>
      </c>
      <c r="D39" s="95" t="s">
        <v>1767</v>
      </c>
      <c r="E39" s="94">
        <f t="shared" si="2"/>
        <v>349.32</v>
      </c>
      <c r="F39" s="94">
        <f t="shared" si="4"/>
        <v>101.38</v>
      </c>
      <c r="G39" s="94">
        <v>23.89</v>
      </c>
      <c r="H39" s="94">
        <v>46.27</v>
      </c>
      <c r="I39" s="94">
        <v>2.51</v>
      </c>
      <c r="J39" s="94">
        <v>28.71</v>
      </c>
      <c r="K39" s="94" t="s">
        <v>1603</v>
      </c>
      <c r="L39" s="94" t="s">
        <v>1603</v>
      </c>
      <c r="M39" s="94" t="s">
        <v>1603</v>
      </c>
      <c r="N39" s="94">
        <f t="shared" si="3"/>
        <v>5.91</v>
      </c>
      <c r="O39" s="94">
        <v>3.5</v>
      </c>
      <c r="P39" s="94" t="s">
        <v>1603</v>
      </c>
      <c r="Q39" s="94" t="s">
        <v>1603</v>
      </c>
      <c r="R39" s="94" t="s">
        <v>1603</v>
      </c>
      <c r="S39" s="94" t="s">
        <v>1603</v>
      </c>
      <c r="T39" s="94" t="s">
        <v>1603</v>
      </c>
      <c r="U39" s="94">
        <v>0.13</v>
      </c>
      <c r="V39" s="94" t="s">
        <v>1603</v>
      </c>
      <c r="W39" s="94" t="s">
        <v>1603</v>
      </c>
      <c r="X39" s="94">
        <v>0.09</v>
      </c>
      <c r="Y39" s="94" t="s">
        <v>1603</v>
      </c>
      <c r="Z39" s="94" t="s">
        <v>1603</v>
      </c>
      <c r="AA39" s="94">
        <v>0.03</v>
      </c>
      <c r="AB39" s="94">
        <v>0.63</v>
      </c>
      <c r="AC39" s="94" t="s">
        <v>1603</v>
      </c>
      <c r="AD39" s="94" t="s">
        <v>1603</v>
      </c>
      <c r="AE39" s="94" t="s">
        <v>1603</v>
      </c>
      <c r="AF39" s="94" t="s">
        <v>1603</v>
      </c>
      <c r="AG39" s="94" t="s">
        <v>1603</v>
      </c>
      <c r="AH39" s="94">
        <v>1.46</v>
      </c>
      <c r="AI39" s="94">
        <v>0.07</v>
      </c>
      <c r="AJ39" s="94" t="s">
        <v>1603</v>
      </c>
      <c r="AK39" s="97">
        <f t="shared" si="1"/>
        <v>242.03</v>
      </c>
      <c r="AL39" s="94" t="s">
        <v>1603</v>
      </c>
      <c r="AM39" s="94" t="s">
        <v>1603</v>
      </c>
      <c r="AN39" s="94" t="s">
        <v>1603</v>
      </c>
      <c r="AO39" s="94">
        <v>226.68</v>
      </c>
      <c r="AP39" s="94" t="s">
        <v>1603</v>
      </c>
      <c r="AQ39" s="94" t="s">
        <v>1603</v>
      </c>
      <c r="AR39" s="94">
        <v>0.01</v>
      </c>
      <c r="AS39" s="94">
        <v>3.06</v>
      </c>
      <c r="AT39" s="94">
        <v>11.8</v>
      </c>
      <c r="AU39" s="94" t="s">
        <v>1603</v>
      </c>
      <c r="AV39" s="94">
        <v>0.48</v>
      </c>
    </row>
    <row r="40" spans="1:48" ht="13.5" customHeight="1" thickBot="1">
      <c r="A40" s="107" t="s">
        <v>1768</v>
      </c>
      <c r="B40" s="108" t="s">
        <v>1603</v>
      </c>
      <c r="C40" s="108" t="s">
        <v>1603</v>
      </c>
      <c r="D40" s="95" t="s">
        <v>1725</v>
      </c>
      <c r="E40" s="94">
        <f t="shared" si="2"/>
        <v>81.99</v>
      </c>
      <c r="F40" s="94">
        <f t="shared" si="4"/>
        <v>67.57</v>
      </c>
      <c r="G40" s="94">
        <v>14.73</v>
      </c>
      <c r="H40" s="94">
        <v>29.79</v>
      </c>
      <c r="I40" s="94">
        <v>1.52</v>
      </c>
      <c r="J40" s="94">
        <v>21.53</v>
      </c>
      <c r="K40" s="94" t="s">
        <v>1603</v>
      </c>
      <c r="L40" s="94" t="s">
        <v>1603</v>
      </c>
      <c r="M40" s="94" t="s">
        <v>1603</v>
      </c>
      <c r="N40" s="94">
        <f t="shared" si="3"/>
        <v>4.66</v>
      </c>
      <c r="O40" s="94">
        <v>2.25</v>
      </c>
      <c r="P40" s="94" t="s">
        <v>1603</v>
      </c>
      <c r="Q40" s="94" t="s">
        <v>1603</v>
      </c>
      <c r="R40" s="94" t="s">
        <v>1603</v>
      </c>
      <c r="S40" s="94" t="s">
        <v>1603</v>
      </c>
      <c r="T40" s="94" t="s">
        <v>1603</v>
      </c>
      <c r="U40" s="94">
        <v>0.13</v>
      </c>
      <c r="V40" s="94" t="s">
        <v>1603</v>
      </c>
      <c r="W40" s="94" t="s">
        <v>1603</v>
      </c>
      <c r="X40" s="94">
        <v>0.09</v>
      </c>
      <c r="Y40" s="94" t="s">
        <v>1603</v>
      </c>
      <c r="Z40" s="94" t="s">
        <v>1603</v>
      </c>
      <c r="AA40" s="94">
        <v>0.03</v>
      </c>
      <c r="AB40" s="94">
        <v>0.63</v>
      </c>
      <c r="AC40" s="94" t="s">
        <v>1603</v>
      </c>
      <c r="AD40" s="94" t="s">
        <v>1603</v>
      </c>
      <c r="AE40" s="94" t="s">
        <v>1603</v>
      </c>
      <c r="AF40" s="94" t="s">
        <v>1603</v>
      </c>
      <c r="AG40" s="94" t="s">
        <v>1603</v>
      </c>
      <c r="AH40" s="94">
        <v>1.46</v>
      </c>
      <c r="AI40" s="94">
        <v>0.07</v>
      </c>
      <c r="AJ40" s="94" t="s">
        <v>1603</v>
      </c>
      <c r="AK40" s="97">
        <f t="shared" si="1"/>
        <v>9.760000000000002</v>
      </c>
      <c r="AL40" s="94" t="s">
        <v>1603</v>
      </c>
      <c r="AM40" s="94" t="s">
        <v>1603</v>
      </c>
      <c r="AN40" s="94" t="s">
        <v>1603</v>
      </c>
      <c r="AO40" s="94" t="s">
        <v>1603</v>
      </c>
      <c r="AP40" s="94" t="s">
        <v>1603</v>
      </c>
      <c r="AQ40" s="94" t="s">
        <v>1603</v>
      </c>
      <c r="AR40" s="94">
        <v>0.01</v>
      </c>
      <c r="AS40" s="94">
        <v>1.99</v>
      </c>
      <c r="AT40" s="94">
        <v>7.37</v>
      </c>
      <c r="AU40" s="94" t="s">
        <v>1603</v>
      </c>
      <c r="AV40" s="94">
        <v>0.39</v>
      </c>
    </row>
    <row r="41" spans="1:48" ht="13.5" customHeight="1" thickBot="1">
      <c r="A41" s="107" t="s">
        <v>1769</v>
      </c>
      <c r="B41" s="108" t="s">
        <v>1603</v>
      </c>
      <c r="C41" s="108" t="s">
        <v>1603</v>
      </c>
      <c r="D41" s="95" t="s">
        <v>1770</v>
      </c>
      <c r="E41" s="94">
        <f t="shared" si="2"/>
        <v>3.36</v>
      </c>
      <c r="F41" s="94">
        <f t="shared" si="4"/>
        <v>0</v>
      </c>
      <c r="G41" s="94" t="s">
        <v>1603</v>
      </c>
      <c r="H41" s="94" t="s">
        <v>1603</v>
      </c>
      <c r="I41" s="94" t="s">
        <v>1603</v>
      </c>
      <c r="J41" s="94" t="s">
        <v>1603</v>
      </c>
      <c r="K41" s="94" t="s">
        <v>1603</v>
      </c>
      <c r="L41" s="94" t="s">
        <v>1603</v>
      </c>
      <c r="M41" s="94" t="s">
        <v>1603</v>
      </c>
      <c r="N41" s="94">
        <f t="shared" si="3"/>
        <v>0</v>
      </c>
      <c r="O41" s="94" t="s">
        <v>1603</v>
      </c>
      <c r="P41" s="94" t="s">
        <v>1603</v>
      </c>
      <c r="Q41" s="94" t="s">
        <v>1603</v>
      </c>
      <c r="R41" s="94" t="s">
        <v>1603</v>
      </c>
      <c r="S41" s="94" t="s">
        <v>1603</v>
      </c>
      <c r="T41" s="94" t="s">
        <v>1603</v>
      </c>
      <c r="U41" s="94" t="s">
        <v>1603</v>
      </c>
      <c r="V41" s="94" t="s">
        <v>1603</v>
      </c>
      <c r="W41" s="94" t="s">
        <v>1603</v>
      </c>
      <c r="X41" s="94" t="s">
        <v>1603</v>
      </c>
      <c r="Y41" s="94" t="s">
        <v>1603</v>
      </c>
      <c r="Z41" s="94" t="s">
        <v>1603</v>
      </c>
      <c r="AA41" s="94" t="s">
        <v>1603</v>
      </c>
      <c r="AB41" s="94" t="s">
        <v>1603</v>
      </c>
      <c r="AC41" s="94" t="s">
        <v>1603</v>
      </c>
      <c r="AD41" s="94" t="s">
        <v>1603</v>
      </c>
      <c r="AE41" s="94" t="s">
        <v>1603</v>
      </c>
      <c r="AF41" s="94" t="s">
        <v>1603</v>
      </c>
      <c r="AG41" s="94" t="s">
        <v>1603</v>
      </c>
      <c r="AH41" s="94" t="s">
        <v>1603</v>
      </c>
      <c r="AI41" s="94" t="s">
        <v>1603</v>
      </c>
      <c r="AJ41" s="94" t="s">
        <v>1603</v>
      </c>
      <c r="AK41" s="97">
        <f t="shared" si="1"/>
        <v>3.36</v>
      </c>
      <c r="AL41" s="94" t="s">
        <v>1603</v>
      </c>
      <c r="AM41" s="94" t="s">
        <v>1603</v>
      </c>
      <c r="AN41" s="94" t="s">
        <v>1603</v>
      </c>
      <c r="AO41" s="94">
        <v>3.36</v>
      </c>
      <c r="AP41" s="94" t="s">
        <v>1603</v>
      </c>
      <c r="AQ41" s="94" t="s">
        <v>1603</v>
      </c>
      <c r="AR41" s="94" t="s">
        <v>1603</v>
      </c>
      <c r="AS41" s="94" t="s">
        <v>1603</v>
      </c>
      <c r="AT41" s="94" t="s">
        <v>1603</v>
      </c>
      <c r="AU41" s="94" t="s">
        <v>1603</v>
      </c>
      <c r="AV41" s="94" t="s">
        <v>1603</v>
      </c>
    </row>
    <row r="42" spans="1:48" ht="13.5" customHeight="1" thickBot="1">
      <c r="A42" s="107" t="s">
        <v>1771</v>
      </c>
      <c r="B42" s="108" t="s">
        <v>1603</v>
      </c>
      <c r="C42" s="108" t="s">
        <v>1603</v>
      </c>
      <c r="D42" s="95" t="s">
        <v>1735</v>
      </c>
      <c r="E42" s="94">
        <f t="shared" si="2"/>
        <v>40.660000000000004</v>
      </c>
      <c r="F42" s="94">
        <f t="shared" si="4"/>
        <v>33.81</v>
      </c>
      <c r="G42" s="94">
        <v>9.17</v>
      </c>
      <c r="H42" s="94">
        <v>16.48</v>
      </c>
      <c r="I42" s="94">
        <v>0.98</v>
      </c>
      <c r="J42" s="94">
        <v>7.18</v>
      </c>
      <c r="K42" s="94" t="s">
        <v>1603</v>
      </c>
      <c r="L42" s="94" t="s">
        <v>1603</v>
      </c>
      <c r="M42" s="94" t="s">
        <v>1603</v>
      </c>
      <c r="N42" s="94">
        <f t="shared" si="3"/>
        <v>1.25</v>
      </c>
      <c r="O42" s="94">
        <v>1.25</v>
      </c>
      <c r="P42" s="94" t="s">
        <v>1603</v>
      </c>
      <c r="Q42" s="94" t="s">
        <v>1603</v>
      </c>
      <c r="R42" s="94" t="s">
        <v>1603</v>
      </c>
      <c r="S42" s="94" t="s">
        <v>1603</v>
      </c>
      <c r="T42" s="94" t="s">
        <v>1603</v>
      </c>
      <c r="U42" s="94" t="s">
        <v>1603</v>
      </c>
      <c r="V42" s="94" t="s">
        <v>1603</v>
      </c>
      <c r="W42" s="94" t="s">
        <v>1603</v>
      </c>
      <c r="X42" s="94" t="s">
        <v>1603</v>
      </c>
      <c r="Y42" s="94" t="s">
        <v>1603</v>
      </c>
      <c r="Z42" s="94" t="s">
        <v>1603</v>
      </c>
      <c r="AA42" s="94" t="s">
        <v>1603</v>
      </c>
      <c r="AB42" s="94" t="s">
        <v>1603</v>
      </c>
      <c r="AC42" s="94" t="s">
        <v>1603</v>
      </c>
      <c r="AD42" s="94" t="s">
        <v>1603</v>
      </c>
      <c r="AE42" s="94" t="s">
        <v>1603</v>
      </c>
      <c r="AF42" s="94" t="s">
        <v>1603</v>
      </c>
      <c r="AG42" s="94" t="s">
        <v>1603</v>
      </c>
      <c r="AH42" s="94" t="s">
        <v>1603</v>
      </c>
      <c r="AI42" s="94" t="s">
        <v>1603</v>
      </c>
      <c r="AJ42" s="94" t="s">
        <v>1603</v>
      </c>
      <c r="AK42" s="97">
        <f t="shared" si="1"/>
        <v>5.6000000000000005</v>
      </c>
      <c r="AL42" s="94" t="s">
        <v>1603</v>
      </c>
      <c r="AM42" s="94" t="s">
        <v>1603</v>
      </c>
      <c r="AN42" s="94" t="s">
        <v>1603</v>
      </c>
      <c r="AO42" s="94" t="s">
        <v>1603</v>
      </c>
      <c r="AP42" s="94" t="s">
        <v>1603</v>
      </c>
      <c r="AQ42" s="94" t="s">
        <v>1603</v>
      </c>
      <c r="AR42" s="94" t="s">
        <v>1603</v>
      </c>
      <c r="AS42" s="94">
        <v>1.07</v>
      </c>
      <c r="AT42" s="94">
        <v>4.44</v>
      </c>
      <c r="AU42" s="94" t="s">
        <v>1603</v>
      </c>
      <c r="AV42" s="94">
        <v>0.09</v>
      </c>
    </row>
    <row r="43" spans="1:48" ht="13.5" customHeight="1" thickBot="1">
      <c r="A43" s="107" t="s">
        <v>1772</v>
      </c>
      <c r="B43" s="108" t="s">
        <v>1603</v>
      </c>
      <c r="C43" s="108" t="s">
        <v>1603</v>
      </c>
      <c r="D43" s="95" t="s">
        <v>1773</v>
      </c>
      <c r="E43" s="94">
        <f t="shared" si="2"/>
        <v>223.32</v>
      </c>
      <c r="F43" s="94">
        <f t="shared" si="4"/>
        <v>0</v>
      </c>
      <c r="G43" s="94" t="s">
        <v>1603</v>
      </c>
      <c r="H43" s="94" t="s">
        <v>1603</v>
      </c>
      <c r="I43" s="94" t="s">
        <v>1603</v>
      </c>
      <c r="J43" s="94" t="s">
        <v>1603</v>
      </c>
      <c r="K43" s="94" t="s">
        <v>1603</v>
      </c>
      <c r="L43" s="94" t="s">
        <v>1603</v>
      </c>
      <c r="M43" s="94" t="s">
        <v>1603</v>
      </c>
      <c r="N43" s="94">
        <f t="shared" si="3"/>
        <v>0</v>
      </c>
      <c r="O43" s="94" t="s">
        <v>1603</v>
      </c>
      <c r="P43" s="94" t="s">
        <v>1603</v>
      </c>
      <c r="Q43" s="94" t="s">
        <v>1603</v>
      </c>
      <c r="R43" s="94" t="s">
        <v>1603</v>
      </c>
      <c r="S43" s="94" t="s">
        <v>1603</v>
      </c>
      <c r="T43" s="94" t="s">
        <v>1603</v>
      </c>
      <c r="U43" s="94" t="s">
        <v>1603</v>
      </c>
      <c r="V43" s="94" t="s">
        <v>1603</v>
      </c>
      <c r="W43" s="94" t="s">
        <v>1603</v>
      </c>
      <c r="X43" s="94" t="s">
        <v>1603</v>
      </c>
      <c r="Y43" s="94" t="s">
        <v>1603</v>
      </c>
      <c r="Z43" s="94" t="s">
        <v>1603</v>
      </c>
      <c r="AA43" s="94" t="s">
        <v>1603</v>
      </c>
      <c r="AB43" s="94" t="s">
        <v>1603</v>
      </c>
      <c r="AC43" s="94" t="s">
        <v>1603</v>
      </c>
      <c r="AD43" s="94" t="s">
        <v>1603</v>
      </c>
      <c r="AE43" s="94" t="s">
        <v>1603</v>
      </c>
      <c r="AF43" s="94" t="s">
        <v>1603</v>
      </c>
      <c r="AG43" s="94" t="s">
        <v>1603</v>
      </c>
      <c r="AH43" s="94" t="s">
        <v>1603</v>
      </c>
      <c r="AI43" s="94" t="s">
        <v>1603</v>
      </c>
      <c r="AJ43" s="94" t="s">
        <v>1603</v>
      </c>
      <c r="AK43" s="97">
        <f t="shared" si="1"/>
        <v>223.32</v>
      </c>
      <c r="AL43" s="94" t="s">
        <v>1603</v>
      </c>
      <c r="AM43" s="94" t="s">
        <v>1603</v>
      </c>
      <c r="AN43" s="94" t="s">
        <v>1603</v>
      </c>
      <c r="AO43" s="94">
        <v>223.32</v>
      </c>
      <c r="AP43" s="94" t="s">
        <v>1603</v>
      </c>
      <c r="AQ43" s="94" t="s">
        <v>1603</v>
      </c>
      <c r="AR43" s="94" t="s">
        <v>1603</v>
      </c>
      <c r="AS43" s="94" t="s">
        <v>1603</v>
      </c>
      <c r="AT43" s="94" t="s">
        <v>1603</v>
      </c>
      <c r="AU43" s="94" t="s">
        <v>1603</v>
      </c>
      <c r="AV43" s="94" t="s">
        <v>1603</v>
      </c>
    </row>
    <row r="44" spans="1:48" ht="13.5" customHeight="1" thickBot="1">
      <c r="A44" s="107" t="s">
        <v>1774</v>
      </c>
      <c r="B44" s="108" t="s">
        <v>1603</v>
      </c>
      <c r="C44" s="108" t="s">
        <v>1603</v>
      </c>
      <c r="D44" s="95" t="s">
        <v>1775</v>
      </c>
      <c r="E44" s="94">
        <f t="shared" si="2"/>
        <v>411.88</v>
      </c>
      <c r="F44" s="94">
        <f t="shared" si="4"/>
        <v>325.76</v>
      </c>
      <c r="G44" s="94">
        <v>95.87</v>
      </c>
      <c r="H44" s="94">
        <v>128.15</v>
      </c>
      <c r="I44" s="94">
        <v>8.78</v>
      </c>
      <c r="J44" s="94">
        <v>72.1</v>
      </c>
      <c r="K44" s="94" t="s">
        <v>1603</v>
      </c>
      <c r="L44" s="94" t="s">
        <v>1603</v>
      </c>
      <c r="M44" s="94">
        <v>20.86</v>
      </c>
      <c r="N44" s="94">
        <f t="shared" si="3"/>
        <v>31.5</v>
      </c>
      <c r="O44" s="94" t="s">
        <v>1603</v>
      </c>
      <c r="P44" s="94" t="s">
        <v>1603</v>
      </c>
      <c r="Q44" s="94" t="s">
        <v>1603</v>
      </c>
      <c r="R44" s="94" t="s">
        <v>1603</v>
      </c>
      <c r="S44" s="94" t="s">
        <v>1603</v>
      </c>
      <c r="T44" s="94" t="s">
        <v>1603</v>
      </c>
      <c r="U44" s="94" t="s">
        <v>1603</v>
      </c>
      <c r="V44" s="94" t="s">
        <v>1603</v>
      </c>
      <c r="W44" s="94" t="s">
        <v>1603</v>
      </c>
      <c r="X44" s="94" t="s">
        <v>1603</v>
      </c>
      <c r="Y44" s="94" t="s">
        <v>1603</v>
      </c>
      <c r="Z44" s="94" t="s">
        <v>1603</v>
      </c>
      <c r="AA44" s="94" t="s">
        <v>1603</v>
      </c>
      <c r="AB44" s="94">
        <v>5.38</v>
      </c>
      <c r="AC44" s="94" t="s">
        <v>1603</v>
      </c>
      <c r="AD44" s="94" t="s">
        <v>1603</v>
      </c>
      <c r="AE44" s="94" t="s">
        <v>1603</v>
      </c>
      <c r="AF44" s="94">
        <v>2.64</v>
      </c>
      <c r="AG44" s="94">
        <v>5.78</v>
      </c>
      <c r="AH44" s="94">
        <v>17.7</v>
      </c>
      <c r="AI44" s="94" t="s">
        <v>1603</v>
      </c>
      <c r="AJ44" s="94" t="s">
        <v>1603</v>
      </c>
      <c r="AK44" s="97">
        <f t="shared" si="1"/>
        <v>54.62</v>
      </c>
      <c r="AL44" s="94" t="s">
        <v>1603</v>
      </c>
      <c r="AM44" s="94" t="s">
        <v>1603</v>
      </c>
      <c r="AN44" s="94">
        <v>3.78</v>
      </c>
      <c r="AO44" s="94">
        <v>1.12</v>
      </c>
      <c r="AP44" s="94" t="s">
        <v>1603</v>
      </c>
      <c r="AQ44" s="94" t="s">
        <v>1603</v>
      </c>
      <c r="AR44" s="94" t="s">
        <v>1603</v>
      </c>
      <c r="AS44" s="94" t="s">
        <v>1603</v>
      </c>
      <c r="AT44" s="94">
        <v>44.19</v>
      </c>
      <c r="AU44" s="94" t="s">
        <v>1603</v>
      </c>
      <c r="AV44" s="94">
        <v>5.53</v>
      </c>
    </row>
    <row r="45" spans="1:48" ht="13.5" customHeight="1" thickBot="1">
      <c r="A45" s="107" t="s">
        <v>1776</v>
      </c>
      <c r="B45" s="108" t="s">
        <v>1603</v>
      </c>
      <c r="C45" s="108" t="s">
        <v>1603</v>
      </c>
      <c r="D45" s="95" t="s">
        <v>1725</v>
      </c>
      <c r="E45" s="94">
        <f t="shared" si="2"/>
        <v>411.88</v>
      </c>
      <c r="F45" s="94">
        <f t="shared" si="4"/>
        <v>325.76</v>
      </c>
      <c r="G45" s="94">
        <v>95.87</v>
      </c>
      <c r="H45" s="94">
        <v>128.15</v>
      </c>
      <c r="I45" s="94">
        <v>8.78</v>
      </c>
      <c r="J45" s="94">
        <v>72.1</v>
      </c>
      <c r="K45" s="94" t="s">
        <v>1603</v>
      </c>
      <c r="L45" s="94" t="s">
        <v>1603</v>
      </c>
      <c r="M45" s="94">
        <v>20.86</v>
      </c>
      <c r="N45" s="94">
        <f t="shared" si="3"/>
        <v>31.5</v>
      </c>
      <c r="O45" s="94" t="s">
        <v>1603</v>
      </c>
      <c r="P45" s="94" t="s">
        <v>1603</v>
      </c>
      <c r="Q45" s="94" t="s">
        <v>1603</v>
      </c>
      <c r="R45" s="94" t="s">
        <v>1603</v>
      </c>
      <c r="S45" s="94" t="s">
        <v>1603</v>
      </c>
      <c r="T45" s="94" t="s">
        <v>1603</v>
      </c>
      <c r="U45" s="94" t="s">
        <v>1603</v>
      </c>
      <c r="V45" s="94" t="s">
        <v>1603</v>
      </c>
      <c r="W45" s="94" t="s">
        <v>1603</v>
      </c>
      <c r="X45" s="94" t="s">
        <v>1603</v>
      </c>
      <c r="Y45" s="94" t="s">
        <v>1603</v>
      </c>
      <c r="Z45" s="94" t="s">
        <v>1603</v>
      </c>
      <c r="AA45" s="94" t="s">
        <v>1603</v>
      </c>
      <c r="AB45" s="94">
        <v>5.38</v>
      </c>
      <c r="AC45" s="94" t="s">
        <v>1603</v>
      </c>
      <c r="AD45" s="94" t="s">
        <v>1603</v>
      </c>
      <c r="AE45" s="94" t="s">
        <v>1603</v>
      </c>
      <c r="AF45" s="94">
        <v>2.64</v>
      </c>
      <c r="AG45" s="94">
        <v>5.78</v>
      </c>
      <c r="AH45" s="94">
        <v>17.7</v>
      </c>
      <c r="AI45" s="94" t="s">
        <v>1603</v>
      </c>
      <c r="AJ45" s="94" t="s">
        <v>1603</v>
      </c>
      <c r="AK45" s="97">
        <f t="shared" si="1"/>
        <v>54.62</v>
      </c>
      <c r="AL45" s="94" t="s">
        <v>1603</v>
      </c>
      <c r="AM45" s="94" t="s">
        <v>1603</v>
      </c>
      <c r="AN45" s="94">
        <v>3.78</v>
      </c>
      <c r="AO45" s="94">
        <v>1.12</v>
      </c>
      <c r="AP45" s="94" t="s">
        <v>1603</v>
      </c>
      <c r="AQ45" s="94" t="s">
        <v>1603</v>
      </c>
      <c r="AR45" s="94" t="s">
        <v>1603</v>
      </c>
      <c r="AS45" s="94" t="s">
        <v>1603</v>
      </c>
      <c r="AT45" s="94">
        <v>44.19</v>
      </c>
      <c r="AU45" s="94" t="s">
        <v>1603</v>
      </c>
      <c r="AV45" s="94">
        <v>5.53</v>
      </c>
    </row>
    <row r="46" spans="1:48" ht="13.5" customHeight="1" thickBot="1">
      <c r="A46" s="107" t="s">
        <v>1777</v>
      </c>
      <c r="B46" s="108" t="s">
        <v>1603</v>
      </c>
      <c r="C46" s="108" t="s">
        <v>1603</v>
      </c>
      <c r="D46" s="95" t="s">
        <v>1778</v>
      </c>
      <c r="E46" s="94">
        <f t="shared" si="2"/>
        <v>408.62</v>
      </c>
      <c r="F46" s="94">
        <f t="shared" si="4"/>
        <v>341.73</v>
      </c>
      <c r="G46" s="94">
        <v>108.79</v>
      </c>
      <c r="H46" s="94">
        <v>123.14</v>
      </c>
      <c r="I46" s="94">
        <v>10.68</v>
      </c>
      <c r="J46" s="94">
        <v>99.12</v>
      </c>
      <c r="K46" s="94" t="s">
        <v>1603</v>
      </c>
      <c r="L46" s="94" t="s">
        <v>1603</v>
      </c>
      <c r="M46" s="94" t="s">
        <v>1603</v>
      </c>
      <c r="N46" s="94">
        <f t="shared" si="3"/>
        <v>19</v>
      </c>
      <c r="O46" s="94">
        <v>0.15</v>
      </c>
      <c r="P46" s="94" t="s">
        <v>1603</v>
      </c>
      <c r="Q46" s="94" t="s">
        <v>1603</v>
      </c>
      <c r="R46" s="94" t="s">
        <v>1603</v>
      </c>
      <c r="S46" s="94" t="s">
        <v>1603</v>
      </c>
      <c r="T46" s="94" t="s">
        <v>1603</v>
      </c>
      <c r="U46" s="94">
        <v>0.1</v>
      </c>
      <c r="V46" s="94" t="s">
        <v>1603</v>
      </c>
      <c r="W46" s="94" t="s">
        <v>1603</v>
      </c>
      <c r="X46" s="94" t="s">
        <v>1603</v>
      </c>
      <c r="Y46" s="94" t="s">
        <v>1603</v>
      </c>
      <c r="Z46" s="94" t="s">
        <v>1603</v>
      </c>
      <c r="AA46" s="94" t="s">
        <v>1603</v>
      </c>
      <c r="AB46" s="94">
        <v>4.03</v>
      </c>
      <c r="AC46" s="94" t="s">
        <v>1603</v>
      </c>
      <c r="AD46" s="94" t="s">
        <v>1603</v>
      </c>
      <c r="AE46" s="94" t="s">
        <v>1603</v>
      </c>
      <c r="AF46" s="94">
        <v>14.5</v>
      </c>
      <c r="AG46" s="94" t="s">
        <v>1603</v>
      </c>
      <c r="AH46" s="94" t="s">
        <v>1603</v>
      </c>
      <c r="AI46" s="94" t="s">
        <v>1603</v>
      </c>
      <c r="AJ46" s="94">
        <v>0.22</v>
      </c>
      <c r="AK46" s="97">
        <f t="shared" si="1"/>
        <v>47.89</v>
      </c>
      <c r="AL46" s="94" t="s">
        <v>1603</v>
      </c>
      <c r="AM46" s="94" t="s">
        <v>1603</v>
      </c>
      <c r="AN46" s="94" t="s">
        <v>1603</v>
      </c>
      <c r="AO46" s="94">
        <v>1.14</v>
      </c>
      <c r="AP46" s="94" t="s">
        <v>1603</v>
      </c>
      <c r="AQ46" s="94" t="s">
        <v>1603</v>
      </c>
      <c r="AR46" s="94" t="s">
        <v>1603</v>
      </c>
      <c r="AS46" s="94">
        <v>3.25</v>
      </c>
      <c r="AT46" s="94">
        <v>43.47</v>
      </c>
      <c r="AU46" s="94" t="s">
        <v>1603</v>
      </c>
      <c r="AV46" s="94">
        <v>0.03</v>
      </c>
    </row>
    <row r="47" spans="1:48" ht="13.5" customHeight="1" thickBot="1">
      <c r="A47" s="107" t="s">
        <v>1779</v>
      </c>
      <c r="B47" s="108" t="s">
        <v>1603</v>
      </c>
      <c r="C47" s="108" t="s">
        <v>1603</v>
      </c>
      <c r="D47" s="95" t="s">
        <v>1725</v>
      </c>
      <c r="E47" s="94">
        <f t="shared" si="2"/>
        <v>233.64000000000001</v>
      </c>
      <c r="F47" s="94">
        <f t="shared" si="4"/>
        <v>202.66</v>
      </c>
      <c r="G47" s="94">
        <v>69.89</v>
      </c>
      <c r="H47" s="94">
        <v>65.11</v>
      </c>
      <c r="I47" s="94">
        <v>6.75</v>
      </c>
      <c r="J47" s="94">
        <v>60.91</v>
      </c>
      <c r="K47" s="94" t="s">
        <v>1603</v>
      </c>
      <c r="L47" s="94" t="s">
        <v>1603</v>
      </c>
      <c r="M47" s="94" t="s">
        <v>1603</v>
      </c>
      <c r="N47" s="94">
        <f t="shared" si="3"/>
        <v>6.52</v>
      </c>
      <c r="O47" s="94" t="s">
        <v>1603</v>
      </c>
      <c r="P47" s="94" t="s">
        <v>1603</v>
      </c>
      <c r="Q47" s="94" t="s">
        <v>1603</v>
      </c>
      <c r="R47" s="94" t="s">
        <v>1603</v>
      </c>
      <c r="S47" s="94" t="s">
        <v>1603</v>
      </c>
      <c r="T47" s="94" t="s">
        <v>1603</v>
      </c>
      <c r="U47" s="94" t="s">
        <v>1603</v>
      </c>
      <c r="V47" s="94" t="s">
        <v>1603</v>
      </c>
      <c r="W47" s="94" t="s">
        <v>1603</v>
      </c>
      <c r="X47" s="94" t="s">
        <v>1603</v>
      </c>
      <c r="Y47" s="94" t="s">
        <v>1603</v>
      </c>
      <c r="Z47" s="94" t="s">
        <v>1603</v>
      </c>
      <c r="AA47" s="94" t="s">
        <v>1603</v>
      </c>
      <c r="AB47" s="94" t="s">
        <v>1603</v>
      </c>
      <c r="AC47" s="94" t="s">
        <v>1603</v>
      </c>
      <c r="AD47" s="94" t="s">
        <v>1603</v>
      </c>
      <c r="AE47" s="94" t="s">
        <v>1603</v>
      </c>
      <c r="AF47" s="94">
        <v>6.52</v>
      </c>
      <c r="AG47" s="94" t="s">
        <v>1603</v>
      </c>
      <c r="AH47" s="94" t="s">
        <v>1603</v>
      </c>
      <c r="AI47" s="94" t="s">
        <v>1603</v>
      </c>
      <c r="AJ47" s="94" t="s">
        <v>1603</v>
      </c>
      <c r="AK47" s="97">
        <f t="shared" si="1"/>
        <v>24.46</v>
      </c>
      <c r="AL47" s="94" t="s">
        <v>1603</v>
      </c>
      <c r="AM47" s="94" t="s">
        <v>1603</v>
      </c>
      <c r="AN47" s="94" t="s">
        <v>1603</v>
      </c>
      <c r="AO47" s="94" t="s">
        <v>1603</v>
      </c>
      <c r="AP47" s="94" t="s">
        <v>1603</v>
      </c>
      <c r="AQ47" s="94" t="s">
        <v>1603</v>
      </c>
      <c r="AR47" s="94" t="s">
        <v>1603</v>
      </c>
      <c r="AS47" s="94" t="s">
        <v>1603</v>
      </c>
      <c r="AT47" s="94">
        <v>24.46</v>
      </c>
      <c r="AU47" s="94" t="s">
        <v>1603</v>
      </c>
      <c r="AV47" s="94" t="s">
        <v>1603</v>
      </c>
    </row>
    <row r="48" spans="1:48" ht="13.5" customHeight="1" thickBot="1">
      <c r="A48" s="107" t="s">
        <v>1780</v>
      </c>
      <c r="B48" s="108" t="s">
        <v>1603</v>
      </c>
      <c r="C48" s="108" t="s">
        <v>1603</v>
      </c>
      <c r="D48" s="95" t="s">
        <v>1735</v>
      </c>
      <c r="E48" s="94">
        <f t="shared" si="2"/>
        <v>174.99</v>
      </c>
      <c r="F48" s="94">
        <f t="shared" si="4"/>
        <v>139.08</v>
      </c>
      <c r="G48" s="94">
        <v>38.9</v>
      </c>
      <c r="H48" s="94">
        <v>58.03</v>
      </c>
      <c r="I48" s="94">
        <v>3.93</v>
      </c>
      <c r="J48" s="94">
        <v>38.22</v>
      </c>
      <c r="K48" s="94" t="s">
        <v>1603</v>
      </c>
      <c r="L48" s="94" t="s">
        <v>1603</v>
      </c>
      <c r="M48" s="94" t="s">
        <v>1603</v>
      </c>
      <c r="N48" s="94">
        <f t="shared" si="3"/>
        <v>12.480000000000002</v>
      </c>
      <c r="O48" s="94">
        <v>0.15</v>
      </c>
      <c r="P48" s="94" t="s">
        <v>1603</v>
      </c>
      <c r="Q48" s="94" t="s">
        <v>1603</v>
      </c>
      <c r="R48" s="94" t="s">
        <v>1603</v>
      </c>
      <c r="S48" s="94" t="s">
        <v>1603</v>
      </c>
      <c r="T48" s="94" t="s">
        <v>1603</v>
      </c>
      <c r="U48" s="94">
        <v>0.1</v>
      </c>
      <c r="V48" s="94" t="s">
        <v>1603</v>
      </c>
      <c r="W48" s="94" t="s">
        <v>1603</v>
      </c>
      <c r="X48" s="94" t="s">
        <v>1603</v>
      </c>
      <c r="Y48" s="94" t="s">
        <v>1603</v>
      </c>
      <c r="Z48" s="94" t="s">
        <v>1603</v>
      </c>
      <c r="AA48" s="94" t="s">
        <v>1603</v>
      </c>
      <c r="AB48" s="94">
        <v>4.03</v>
      </c>
      <c r="AC48" s="94" t="s">
        <v>1603</v>
      </c>
      <c r="AD48" s="94" t="s">
        <v>1603</v>
      </c>
      <c r="AE48" s="94" t="s">
        <v>1603</v>
      </c>
      <c r="AF48" s="94">
        <v>7.98</v>
      </c>
      <c r="AG48" s="94" t="s">
        <v>1603</v>
      </c>
      <c r="AH48" s="94" t="s">
        <v>1603</v>
      </c>
      <c r="AI48" s="94" t="s">
        <v>1603</v>
      </c>
      <c r="AJ48" s="94">
        <v>0.22</v>
      </c>
      <c r="AK48" s="97">
        <f t="shared" si="1"/>
        <v>23.430000000000003</v>
      </c>
      <c r="AL48" s="94" t="s">
        <v>1603</v>
      </c>
      <c r="AM48" s="94" t="s">
        <v>1603</v>
      </c>
      <c r="AN48" s="94" t="s">
        <v>1603</v>
      </c>
      <c r="AO48" s="94">
        <v>1.14</v>
      </c>
      <c r="AP48" s="94" t="s">
        <v>1603</v>
      </c>
      <c r="AQ48" s="94" t="s">
        <v>1603</v>
      </c>
      <c r="AR48" s="94" t="s">
        <v>1603</v>
      </c>
      <c r="AS48" s="94">
        <v>3.25</v>
      </c>
      <c r="AT48" s="94">
        <v>19.01</v>
      </c>
      <c r="AU48" s="94" t="s">
        <v>1603</v>
      </c>
      <c r="AV48" s="94">
        <v>0.03</v>
      </c>
    </row>
    <row r="49" spans="1:48" ht="13.5" customHeight="1" thickBot="1">
      <c r="A49" s="107" t="s">
        <v>1781</v>
      </c>
      <c r="B49" s="108" t="s">
        <v>1603</v>
      </c>
      <c r="C49" s="108" t="s">
        <v>1603</v>
      </c>
      <c r="D49" s="95" t="s">
        <v>1782</v>
      </c>
      <c r="E49" s="94">
        <f t="shared" si="2"/>
        <v>1959.4399999999998</v>
      </c>
      <c r="F49" s="94">
        <f t="shared" si="4"/>
        <v>1649.27</v>
      </c>
      <c r="G49" s="94">
        <v>561.11</v>
      </c>
      <c r="H49" s="94">
        <v>665.72</v>
      </c>
      <c r="I49" s="94">
        <v>48.94</v>
      </c>
      <c r="J49" s="94">
        <v>373.5</v>
      </c>
      <c r="K49" s="94" t="s">
        <v>1603</v>
      </c>
      <c r="L49" s="94" t="s">
        <v>1603</v>
      </c>
      <c r="M49" s="94" t="s">
        <v>1603</v>
      </c>
      <c r="N49" s="94">
        <f t="shared" si="3"/>
        <v>62.34</v>
      </c>
      <c r="O49" s="94" t="s">
        <v>1603</v>
      </c>
      <c r="P49" s="94" t="s">
        <v>1603</v>
      </c>
      <c r="Q49" s="94" t="s">
        <v>1603</v>
      </c>
      <c r="R49" s="94" t="s">
        <v>1603</v>
      </c>
      <c r="S49" s="94" t="s">
        <v>1603</v>
      </c>
      <c r="T49" s="94">
        <v>3.22</v>
      </c>
      <c r="U49" s="94" t="s">
        <v>1603</v>
      </c>
      <c r="V49" s="94" t="s">
        <v>1603</v>
      </c>
      <c r="W49" s="94" t="s">
        <v>1603</v>
      </c>
      <c r="X49" s="94" t="s">
        <v>1603</v>
      </c>
      <c r="Y49" s="94" t="s">
        <v>1603</v>
      </c>
      <c r="Z49" s="94" t="s">
        <v>1603</v>
      </c>
      <c r="AA49" s="94" t="s">
        <v>1603</v>
      </c>
      <c r="AB49" s="94">
        <v>0.26</v>
      </c>
      <c r="AC49" s="94" t="s">
        <v>1603</v>
      </c>
      <c r="AD49" s="94" t="s">
        <v>1603</v>
      </c>
      <c r="AE49" s="94">
        <v>21.1</v>
      </c>
      <c r="AF49" s="94">
        <v>6.01</v>
      </c>
      <c r="AG49" s="94">
        <v>6.03</v>
      </c>
      <c r="AH49" s="94">
        <v>25.72</v>
      </c>
      <c r="AI49" s="94" t="s">
        <v>1603</v>
      </c>
      <c r="AJ49" s="94" t="s">
        <v>1603</v>
      </c>
      <c r="AK49" s="97">
        <f t="shared" si="1"/>
        <v>247.83</v>
      </c>
      <c r="AL49" s="94" t="s">
        <v>1603</v>
      </c>
      <c r="AM49" s="94" t="s">
        <v>1603</v>
      </c>
      <c r="AN49" s="94">
        <v>0.28</v>
      </c>
      <c r="AO49" s="94">
        <v>18.66</v>
      </c>
      <c r="AP49" s="94" t="s">
        <v>1603</v>
      </c>
      <c r="AQ49" s="94" t="s">
        <v>1603</v>
      </c>
      <c r="AR49" s="94" t="s">
        <v>1603</v>
      </c>
      <c r="AS49" s="94">
        <v>46.21</v>
      </c>
      <c r="AT49" s="94">
        <v>182.68</v>
      </c>
      <c r="AU49" s="94" t="s">
        <v>1603</v>
      </c>
      <c r="AV49" s="94" t="s">
        <v>1603</v>
      </c>
    </row>
    <row r="50" spans="1:48" ht="13.5" customHeight="1" thickBot="1">
      <c r="A50" s="107" t="s">
        <v>1783</v>
      </c>
      <c r="B50" s="108" t="s">
        <v>1603</v>
      </c>
      <c r="C50" s="108" t="s">
        <v>1603</v>
      </c>
      <c r="D50" s="95" t="s">
        <v>1725</v>
      </c>
      <c r="E50" s="94">
        <f t="shared" si="2"/>
        <v>1610.2299999999998</v>
      </c>
      <c r="F50" s="94">
        <f t="shared" si="4"/>
        <v>1300.06</v>
      </c>
      <c r="G50" s="94">
        <v>529.5</v>
      </c>
      <c r="H50" s="94">
        <v>382.78</v>
      </c>
      <c r="I50" s="94">
        <v>48.94</v>
      </c>
      <c r="J50" s="94">
        <v>338.84</v>
      </c>
      <c r="K50" s="94" t="s">
        <v>1603</v>
      </c>
      <c r="L50" s="94" t="s">
        <v>1603</v>
      </c>
      <c r="M50" s="94" t="s">
        <v>1603</v>
      </c>
      <c r="N50" s="94">
        <f t="shared" si="3"/>
        <v>62.34</v>
      </c>
      <c r="O50" s="94" t="s">
        <v>1603</v>
      </c>
      <c r="P50" s="94" t="s">
        <v>1603</v>
      </c>
      <c r="Q50" s="94" t="s">
        <v>1603</v>
      </c>
      <c r="R50" s="94" t="s">
        <v>1603</v>
      </c>
      <c r="S50" s="94" t="s">
        <v>1603</v>
      </c>
      <c r="T50" s="94">
        <v>3.22</v>
      </c>
      <c r="U50" s="94" t="s">
        <v>1603</v>
      </c>
      <c r="V50" s="94" t="s">
        <v>1603</v>
      </c>
      <c r="W50" s="94" t="s">
        <v>1603</v>
      </c>
      <c r="X50" s="94" t="s">
        <v>1603</v>
      </c>
      <c r="Y50" s="94" t="s">
        <v>1603</v>
      </c>
      <c r="Z50" s="94" t="s">
        <v>1603</v>
      </c>
      <c r="AA50" s="94" t="s">
        <v>1603</v>
      </c>
      <c r="AB50" s="94">
        <v>0.26</v>
      </c>
      <c r="AC50" s="94" t="s">
        <v>1603</v>
      </c>
      <c r="AD50" s="94" t="s">
        <v>1603</v>
      </c>
      <c r="AE50" s="94">
        <v>21.1</v>
      </c>
      <c r="AF50" s="94">
        <v>6.01</v>
      </c>
      <c r="AG50" s="94">
        <v>6.03</v>
      </c>
      <c r="AH50" s="94">
        <v>25.72</v>
      </c>
      <c r="AI50" s="94" t="s">
        <v>1603</v>
      </c>
      <c r="AJ50" s="94" t="s">
        <v>1603</v>
      </c>
      <c r="AK50" s="97">
        <f t="shared" si="1"/>
        <v>247.83</v>
      </c>
      <c r="AL50" s="94" t="s">
        <v>1603</v>
      </c>
      <c r="AM50" s="94" t="s">
        <v>1603</v>
      </c>
      <c r="AN50" s="94">
        <v>0.28</v>
      </c>
      <c r="AO50" s="94">
        <v>18.66</v>
      </c>
      <c r="AP50" s="94" t="s">
        <v>1603</v>
      </c>
      <c r="AQ50" s="94" t="s">
        <v>1603</v>
      </c>
      <c r="AR50" s="94" t="s">
        <v>1603</v>
      </c>
      <c r="AS50" s="94">
        <v>46.21</v>
      </c>
      <c r="AT50" s="94">
        <v>182.68</v>
      </c>
      <c r="AU50" s="94" t="s">
        <v>1603</v>
      </c>
      <c r="AV50" s="94" t="s">
        <v>1603</v>
      </c>
    </row>
    <row r="51" spans="1:48" ht="13.5" customHeight="1" thickBot="1">
      <c r="A51" s="107" t="s">
        <v>1784</v>
      </c>
      <c r="B51" s="108" t="s">
        <v>1603</v>
      </c>
      <c r="C51" s="108" t="s">
        <v>1603</v>
      </c>
      <c r="D51" s="95" t="s">
        <v>1735</v>
      </c>
      <c r="E51" s="94">
        <f t="shared" si="2"/>
        <v>349.21000000000004</v>
      </c>
      <c r="F51" s="94">
        <f t="shared" si="4"/>
        <v>349.21000000000004</v>
      </c>
      <c r="G51" s="94">
        <v>31.62</v>
      </c>
      <c r="H51" s="94">
        <v>282.93</v>
      </c>
      <c r="I51" s="94" t="s">
        <v>1603</v>
      </c>
      <c r="J51" s="94">
        <v>34.66</v>
      </c>
      <c r="K51" s="94" t="s">
        <v>1603</v>
      </c>
      <c r="L51" s="94" t="s">
        <v>1603</v>
      </c>
      <c r="M51" s="94" t="s">
        <v>1603</v>
      </c>
      <c r="N51" s="94">
        <f t="shared" si="3"/>
        <v>0</v>
      </c>
      <c r="O51" s="94" t="s">
        <v>1603</v>
      </c>
      <c r="P51" s="94" t="s">
        <v>1603</v>
      </c>
      <c r="Q51" s="94" t="s">
        <v>1603</v>
      </c>
      <c r="R51" s="94" t="s">
        <v>1603</v>
      </c>
      <c r="S51" s="94" t="s">
        <v>1603</v>
      </c>
      <c r="T51" s="94" t="s">
        <v>1603</v>
      </c>
      <c r="U51" s="94" t="s">
        <v>1603</v>
      </c>
      <c r="V51" s="94" t="s">
        <v>1603</v>
      </c>
      <c r="W51" s="94" t="s">
        <v>1603</v>
      </c>
      <c r="X51" s="94" t="s">
        <v>1603</v>
      </c>
      <c r="Y51" s="94" t="s">
        <v>1603</v>
      </c>
      <c r="Z51" s="94" t="s">
        <v>1603</v>
      </c>
      <c r="AA51" s="94" t="s">
        <v>1603</v>
      </c>
      <c r="AB51" s="94" t="s">
        <v>1603</v>
      </c>
      <c r="AC51" s="94" t="s">
        <v>1603</v>
      </c>
      <c r="AD51" s="94" t="s">
        <v>1603</v>
      </c>
      <c r="AE51" s="94" t="s">
        <v>1603</v>
      </c>
      <c r="AF51" s="94" t="s">
        <v>1603</v>
      </c>
      <c r="AG51" s="94" t="s">
        <v>1603</v>
      </c>
      <c r="AH51" s="94" t="s">
        <v>1603</v>
      </c>
      <c r="AI51" s="94" t="s">
        <v>1603</v>
      </c>
      <c r="AJ51" s="94" t="s">
        <v>1603</v>
      </c>
      <c r="AK51" s="97">
        <f t="shared" si="1"/>
        <v>0</v>
      </c>
      <c r="AL51" s="94" t="s">
        <v>1603</v>
      </c>
      <c r="AM51" s="94" t="s">
        <v>1603</v>
      </c>
      <c r="AN51" s="94" t="s">
        <v>1603</v>
      </c>
      <c r="AO51" s="94" t="s">
        <v>1603</v>
      </c>
      <c r="AP51" s="94" t="s">
        <v>1603</v>
      </c>
      <c r="AQ51" s="94" t="s">
        <v>1603</v>
      </c>
      <c r="AR51" s="94" t="s">
        <v>1603</v>
      </c>
      <c r="AS51" s="94" t="s">
        <v>1603</v>
      </c>
      <c r="AT51" s="94" t="s">
        <v>1603</v>
      </c>
      <c r="AU51" s="94" t="s">
        <v>1603</v>
      </c>
      <c r="AV51" s="94" t="s">
        <v>1603</v>
      </c>
    </row>
    <row r="52" spans="1:48" ht="13.5" customHeight="1" thickBot="1">
      <c r="A52" s="107" t="s">
        <v>1785</v>
      </c>
      <c r="B52" s="108" t="s">
        <v>1603</v>
      </c>
      <c r="C52" s="108" t="s">
        <v>1603</v>
      </c>
      <c r="D52" s="95" t="s">
        <v>1786</v>
      </c>
      <c r="E52" s="94">
        <f t="shared" si="2"/>
        <v>21.78</v>
      </c>
      <c r="F52" s="94">
        <f t="shared" si="4"/>
        <v>0</v>
      </c>
      <c r="G52" s="94" t="s">
        <v>1603</v>
      </c>
      <c r="H52" s="94" t="s">
        <v>1603</v>
      </c>
      <c r="I52" s="94" t="s">
        <v>1603</v>
      </c>
      <c r="J52" s="94" t="s">
        <v>1603</v>
      </c>
      <c r="K52" s="94" t="s">
        <v>1603</v>
      </c>
      <c r="L52" s="94" t="s">
        <v>1603</v>
      </c>
      <c r="M52" s="94" t="s">
        <v>1603</v>
      </c>
      <c r="N52" s="94">
        <f t="shared" si="3"/>
        <v>21.78</v>
      </c>
      <c r="O52" s="94" t="s">
        <v>1603</v>
      </c>
      <c r="P52" s="94" t="s">
        <v>1603</v>
      </c>
      <c r="Q52" s="94" t="s">
        <v>1603</v>
      </c>
      <c r="R52" s="94" t="s">
        <v>1603</v>
      </c>
      <c r="S52" s="94" t="s">
        <v>1603</v>
      </c>
      <c r="T52" s="94" t="s">
        <v>1603</v>
      </c>
      <c r="U52" s="94" t="s">
        <v>1603</v>
      </c>
      <c r="V52" s="94" t="s">
        <v>1603</v>
      </c>
      <c r="W52" s="94" t="s">
        <v>1603</v>
      </c>
      <c r="X52" s="94" t="s">
        <v>1603</v>
      </c>
      <c r="Y52" s="94" t="s">
        <v>1603</v>
      </c>
      <c r="Z52" s="94" t="s">
        <v>1603</v>
      </c>
      <c r="AA52" s="94" t="s">
        <v>1603</v>
      </c>
      <c r="AB52" s="94" t="s">
        <v>1603</v>
      </c>
      <c r="AC52" s="94" t="s">
        <v>1603</v>
      </c>
      <c r="AD52" s="94" t="s">
        <v>1603</v>
      </c>
      <c r="AE52" s="94" t="s">
        <v>1603</v>
      </c>
      <c r="AF52" s="94" t="s">
        <v>1603</v>
      </c>
      <c r="AG52" s="94">
        <v>21.78</v>
      </c>
      <c r="AH52" s="94" t="s">
        <v>1603</v>
      </c>
      <c r="AI52" s="94" t="s">
        <v>1603</v>
      </c>
      <c r="AJ52" s="94" t="s">
        <v>1603</v>
      </c>
      <c r="AK52" s="97">
        <f t="shared" si="1"/>
        <v>0</v>
      </c>
      <c r="AL52" s="94" t="s">
        <v>1603</v>
      </c>
      <c r="AM52" s="94" t="s">
        <v>1603</v>
      </c>
      <c r="AN52" s="94" t="s">
        <v>1603</v>
      </c>
      <c r="AO52" s="94" t="s">
        <v>1603</v>
      </c>
      <c r="AP52" s="94" t="s">
        <v>1603</v>
      </c>
      <c r="AQ52" s="94" t="s">
        <v>1603</v>
      </c>
      <c r="AR52" s="94" t="s">
        <v>1603</v>
      </c>
      <c r="AS52" s="94" t="s">
        <v>1603</v>
      </c>
      <c r="AT52" s="94" t="s">
        <v>1603</v>
      </c>
      <c r="AU52" s="94" t="s">
        <v>1603</v>
      </c>
      <c r="AV52" s="94" t="s">
        <v>1603</v>
      </c>
    </row>
    <row r="53" spans="1:48" ht="13.5" customHeight="1" thickBot="1">
      <c r="A53" s="107" t="s">
        <v>1787</v>
      </c>
      <c r="B53" s="108" t="s">
        <v>1603</v>
      </c>
      <c r="C53" s="108" t="s">
        <v>1603</v>
      </c>
      <c r="D53" s="95" t="s">
        <v>1725</v>
      </c>
      <c r="E53" s="94">
        <f t="shared" si="2"/>
        <v>21.78</v>
      </c>
      <c r="F53" s="94">
        <f t="shared" si="4"/>
        <v>0</v>
      </c>
      <c r="G53" s="94" t="s">
        <v>1603</v>
      </c>
      <c r="H53" s="94" t="s">
        <v>1603</v>
      </c>
      <c r="I53" s="94" t="s">
        <v>1603</v>
      </c>
      <c r="J53" s="94" t="s">
        <v>1603</v>
      </c>
      <c r="K53" s="94" t="s">
        <v>1603</v>
      </c>
      <c r="L53" s="94" t="s">
        <v>1603</v>
      </c>
      <c r="M53" s="94" t="s">
        <v>1603</v>
      </c>
      <c r="N53" s="94">
        <f t="shared" si="3"/>
        <v>21.78</v>
      </c>
      <c r="O53" s="94" t="s">
        <v>1603</v>
      </c>
      <c r="P53" s="94" t="s">
        <v>1603</v>
      </c>
      <c r="Q53" s="94" t="s">
        <v>1603</v>
      </c>
      <c r="R53" s="94" t="s">
        <v>1603</v>
      </c>
      <c r="S53" s="94" t="s">
        <v>1603</v>
      </c>
      <c r="T53" s="94" t="s">
        <v>1603</v>
      </c>
      <c r="U53" s="94" t="s">
        <v>1603</v>
      </c>
      <c r="V53" s="94" t="s">
        <v>1603</v>
      </c>
      <c r="W53" s="94" t="s">
        <v>1603</v>
      </c>
      <c r="X53" s="94" t="s">
        <v>1603</v>
      </c>
      <c r="Y53" s="94" t="s">
        <v>1603</v>
      </c>
      <c r="Z53" s="94" t="s">
        <v>1603</v>
      </c>
      <c r="AA53" s="94" t="s">
        <v>1603</v>
      </c>
      <c r="AB53" s="94" t="s">
        <v>1603</v>
      </c>
      <c r="AC53" s="94" t="s">
        <v>1603</v>
      </c>
      <c r="AD53" s="94" t="s">
        <v>1603</v>
      </c>
      <c r="AE53" s="94" t="s">
        <v>1603</v>
      </c>
      <c r="AF53" s="94" t="s">
        <v>1603</v>
      </c>
      <c r="AG53" s="94">
        <v>21.78</v>
      </c>
      <c r="AH53" s="94" t="s">
        <v>1603</v>
      </c>
      <c r="AI53" s="94" t="s">
        <v>1603</v>
      </c>
      <c r="AJ53" s="94" t="s">
        <v>1603</v>
      </c>
      <c r="AK53" s="97">
        <f t="shared" si="1"/>
        <v>0</v>
      </c>
      <c r="AL53" s="94" t="s">
        <v>1603</v>
      </c>
      <c r="AM53" s="94" t="s">
        <v>1603</v>
      </c>
      <c r="AN53" s="94" t="s">
        <v>1603</v>
      </c>
      <c r="AO53" s="94" t="s">
        <v>1603</v>
      </c>
      <c r="AP53" s="94" t="s">
        <v>1603</v>
      </c>
      <c r="AQ53" s="94" t="s">
        <v>1603</v>
      </c>
      <c r="AR53" s="94" t="s">
        <v>1603</v>
      </c>
      <c r="AS53" s="94" t="s">
        <v>1603</v>
      </c>
      <c r="AT53" s="94" t="s">
        <v>1603</v>
      </c>
      <c r="AU53" s="94" t="s">
        <v>1603</v>
      </c>
      <c r="AV53" s="94" t="s">
        <v>1603</v>
      </c>
    </row>
    <row r="54" spans="1:48" ht="13.5" customHeight="1" thickBot="1">
      <c r="A54" s="107" t="s">
        <v>1788</v>
      </c>
      <c r="B54" s="108" t="s">
        <v>1603</v>
      </c>
      <c r="C54" s="108" t="s">
        <v>1603</v>
      </c>
      <c r="D54" s="95" t="s">
        <v>1789</v>
      </c>
      <c r="E54" s="94">
        <f t="shared" si="2"/>
        <v>102.75000000000001</v>
      </c>
      <c r="F54" s="94">
        <f t="shared" si="4"/>
        <v>89.80000000000001</v>
      </c>
      <c r="G54" s="94">
        <v>39.44</v>
      </c>
      <c r="H54" s="94">
        <v>28.93</v>
      </c>
      <c r="I54" s="94">
        <v>1.62</v>
      </c>
      <c r="J54" s="94">
        <v>19.81</v>
      </c>
      <c r="K54" s="94" t="s">
        <v>1603</v>
      </c>
      <c r="L54" s="94" t="s">
        <v>1603</v>
      </c>
      <c r="M54" s="94" t="s">
        <v>1603</v>
      </c>
      <c r="N54" s="94">
        <f t="shared" si="3"/>
        <v>2.83</v>
      </c>
      <c r="O54" s="94">
        <v>0.24</v>
      </c>
      <c r="P54" s="94" t="s">
        <v>1603</v>
      </c>
      <c r="Q54" s="94" t="s">
        <v>1603</v>
      </c>
      <c r="R54" s="94" t="s">
        <v>1603</v>
      </c>
      <c r="S54" s="94" t="s">
        <v>1603</v>
      </c>
      <c r="T54" s="94" t="s">
        <v>1603</v>
      </c>
      <c r="U54" s="94">
        <v>0.51</v>
      </c>
      <c r="V54" s="94" t="s">
        <v>1603</v>
      </c>
      <c r="W54" s="94" t="s">
        <v>1603</v>
      </c>
      <c r="X54" s="94">
        <v>0.01</v>
      </c>
      <c r="Y54" s="94" t="s">
        <v>1603</v>
      </c>
      <c r="Z54" s="94" t="s">
        <v>1603</v>
      </c>
      <c r="AA54" s="94" t="s">
        <v>1603</v>
      </c>
      <c r="AB54" s="94">
        <v>0.33</v>
      </c>
      <c r="AC54" s="94" t="s">
        <v>1603</v>
      </c>
      <c r="AD54" s="94" t="s">
        <v>1603</v>
      </c>
      <c r="AE54" s="94" t="s">
        <v>1603</v>
      </c>
      <c r="AF54" s="94" t="s">
        <v>1603</v>
      </c>
      <c r="AG54" s="94" t="s">
        <v>1603</v>
      </c>
      <c r="AH54" s="94">
        <v>1.74</v>
      </c>
      <c r="AI54" s="94" t="s">
        <v>1603</v>
      </c>
      <c r="AJ54" s="94" t="s">
        <v>1603</v>
      </c>
      <c r="AK54" s="97">
        <f t="shared" si="1"/>
        <v>10.12</v>
      </c>
      <c r="AL54" s="94" t="s">
        <v>1603</v>
      </c>
      <c r="AM54" s="94" t="s">
        <v>1603</v>
      </c>
      <c r="AN54" s="94" t="s">
        <v>1603</v>
      </c>
      <c r="AO54" s="94">
        <v>1.8</v>
      </c>
      <c r="AP54" s="94" t="s">
        <v>1603</v>
      </c>
      <c r="AQ54" s="94" t="s">
        <v>1603</v>
      </c>
      <c r="AR54" s="94" t="s">
        <v>1603</v>
      </c>
      <c r="AS54" s="94">
        <v>1.54</v>
      </c>
      <c r="AT54" s="94">
        <v>6.02</v>
      </c>
      <c r="AU54" s="94" t="s">
        <v>1603</v>
      </c>
      <c r="AV54" s="94">
        <v>0.76</v>
      </c>
    </row>
    <row r="55" spans="1:48" ht="13.5" customHeight="1" thickBot="1">
      <c r="A55" s="107" t="s">
        <v>1790</v>
      </c>
      <c r="B55" s="108" t="s">
        <v>1603</v>
      </c>
      <c r="C55" s="108" t="s">
        <v>1603</v>
      </c>
      <c r="D55" s="95" t="s">
        <v>1725</v>
      </c>
      <c r="E55" s="94">
        <f t="shared" si="2"/>
        <v>76.81</v>
      </c>
      <c r="F55" s="94">
        <f t="shared" si="4"/>
        <v>63.86</v>
      </c>
      <c r="G55" s="94">
        <v>29.92</v>
      </c>
      <c r="H55" s="94">
        <v>19.85</v>
      </c>
      <c r="I55" s="94">
        <v>1.62</v>
      </c>
      <c r="J55" s="94">
        <v>12.47</v>
      </c>
      <c r="K55" s="94" t="s">
        <v>1603</v>
      </c>
      <c r="L55" s="94" t="s">
        <v>1603</v>
      </c>
      <c r="M55" s="94" t="s">
        <v>1603</v>
      </c>
      <c r="N55" s="94">
        <f t="shared" si="3"/>
        <v>2.83</v>
      </c>
      <c r="O55" s="94">
        <v>0.24</v>
      </c>
      <c r="P55" s="94" t="s">
        <v>1603</v>
      </c>
      <c r="Q55" s="94" t="s">
        <v>1603</v>
      </c>
      <c r="R55" s="94" t="s">
        <v>1603</v>
      </c>
      <c r="S55" s="94" t="s">
        <v>1603</v>
      </c>
      <c r="T55" s="94" t="s">
        <v>1603</v>
      </c>
      <c r="U55" s="94">
        <v>0.51</v>
      </c>
      <c r="V55" s="94" t="s">
        <v>1603</v>
      </c>
      <c r="W55" s="94" t="s">
        <v>1603</v>
      </c>
      <c r="X55" s="94">
        <v>0.01</v>
      </c>
      <c r="Y55" s="94" t="s">
        <v>1603</v>
      </c>
      <c r="Z55" s="94" t="s">
        <v>1603</v>
      </c>
      <c r="AA55" s="94" t="s">
        <v>1603</v>
      </c>
      <c r="AB55" s="94">
        <v>0.33</v>
      </c>
      <c r="AC55" s="94" t="s">
        <v>1603</v>
      </c>
      <c r="AD55" s="94" t="s">
        <v>1603</v>
      </c>
      <c r="AE55" s="94" t="s">
        <v>1603</v>
      </c>
      <c r="AF55" s="94" t="s">
        <v>1603</v>
      </c>
      <c r="AG55" s="94" t="s">
        <v>1603</v>
      </c>
      <c r="AH55" s="94">
        <v>1.74</v>
      </c>
      <c r="AI55" s="94" t="s">
        <v>1603</v>
      </c>
      <c r="AJ55" s="94" t="s">
        <v>1603</v>
      </c>
      <c r="AK55" s="97">
        <f t="shared" si="1"/>
        <v>10.12</v>
      </c>
      <c r="AL55" s="94" t="s">
        <v>1603</v>
      </c>
      <c r="AM55" s="94" t="s">
        <v>1603</v>
      </c>
      <c r="AN55" s="94" t="s">
        <v>1603</v>
      </c>
      <c r="AO55" s="94">
        <v>1.8</v>
      </c>
      <c r="AP55" s="94" t="s">
        <v>1603</v>
      </c>
      <c r="AQ55" s="94" t="s">
        <v>1603</v>
      </c>
      <c r="AR55" s="94" t="s">
        <v>1603</v>
      </c>
      <c r="AS55" s="94">
        <v>1.54</v>
      </c>
      <c r="AT55" s="94">
        <v>6.02</v>
      </c>
      <c r="AU55" s="94" t="s">
        <v>1603</v>
      </c>
      <c r="AV55" s="94">
        <v>0.76</v>
      </c>
    </row>
    <row r="56" spans="1:48" ht="13.5" customHeight="1" thickBot="1">
      <c r="A56" s="107" t="s">
        <v>1791</v>
      </c>
      <c r="B56" s="108" t="s">
        <v>1603</v>
      </c>
      <c r="C56" s="108" t="s">
        <v>1603</v>
      </c>
      <c r="D56" s="95" t="s">
        <v>1735</v>
      </c>
      <c r="E56" s="94">
        <f t="shared" si="2"/>
        <v>25.94</v>
      </c>
      <c r="F56" s="94">
        <f t="shared" si="4"/>
        <v>25.94</v>
      </c>
      <c r="G56" s="94">
        <v>9.52</v>
      </c>
      <c r="H56" s="94">
        <v>9.08</v>
      </c>
      <c r="I56" s="94" t="s">
        <v>1603</v>
      </c>
      <c r="J56" s="94">
        <v>7.34</v>
      </c>
      <c r="K56" s="94" t="s">
        <v>1603</v>
      </c>
      <c r="L56" s="94" t="s">
        <v>1603</v>
      </c>
      <c r="M56" s="94" t="s">
        <v>1603</v>
      </c>
      <c r="N56" s="94">
        <f t="shared" si="3"/>
        <v>0</v>
      </c>
      <c r="O56" s="94" t="s">
        <v>1603</v>
      </c>
      <c r="P56" s="94" t="s">
        <v>1603</v>
      </c>
      <c r="Q56" s="94" t="s">
        <v>1603</v>
      </c>
      <c r="R56" s="94" t="s">
        <v>1603</v>
      </c>
      <c r="S56" s="94" t="s">
        <v>1603</v>
      </c>
      <c r="T56" s="94" t="s">
        <v>1603</v>
      </c>
      <c r="U56" s="94" t="s">
        <v>1603</v>
      </c>
      <c r="V56" s="94" t="s">
        <v>1603</v>
      </c>
      <c r="W56" s="94" t="s">
        <v>1603</v>
      </c>
      <c r="X56" s="94" t="s">
        <v>1603</v>
      </c>
      <c r="Y56" s="94" t="s">
        <v>1603</v>
      </c>
      <c r="Z56" s="94" t="s">
        <v>1603</v>
      </c>
      <c r="AA56" s="94" t="s">
        <v>1603</v>
      </c>
      <c r="AB56" s="94" t="s">
        <v>1603</v>
      </c>
      <c r="AC56" s="94" t="s">
        <v>1603</v>
      </c>
      <c r="AD56" s="94" t="s">
        <v>1603</v>
      </c>
      <c r="AE56" s="94" t="s">
        <v>1603</v>
      </c>
      <c r="AF56" s="94" t="s">
        <v>1603</v>
      </c>
      <c r="AG56" s="94" t="s">
        <v>1603</v>
      </c>
      <c r="AH56" s="94" t="s">
        <v>1603</v>
      </c>
      <c r="AI56" s="94" t="s">
        <v>1603</v>
      </c>
      <c r="AJ56" s="94" t="s">
        <v>1603</v>
      </c>
      <c r="AK56" s="97">
        <f t="shared" si="1"/>
        <v>0</v>
      </c>
      <c r="AL56" s="94" t="s">
        <v>1603</v>
      </c>
      <c r="AM56" s="94" t="s">
        <v>1603</v>
      </c>
      <c r="AN56" s="94" t="s">
        <v>1603</v>
      </c>
      <c r="AO56" s="94" t="s">
        <v>1603</v>
      </c>
      <c r="AP56" s="94" t="s">
        <v>1603</v>
      </c>
      <c r="AQ56" s="94" t="s">
        <v>1603</v>
      </c>
      <c r="AR56" s="94" t="s">
        <v>1603</v>
      </c>
      <c r="AS56" s="94" t="s">
        <v>1603</v>
      </c>
      <c r="AT56" s="94" t="s">
        <v>1603</v>
      </c>
      <c r="AU56" s="94" t="s">
        <v>1603</v>
      </c>
      <c r="AV56" s="94" t="s">
        <v>1603</v>
      </c>
    </row>
    <row r="57" spans="1:48" ht="13.5" customHeight="1" thickBot="1">
      <c r="A57" s="107" t="s">
        <v>1792</v>
      </c>
      <c r="B57" s="108" t="s">
        <v>1603</v>
      </c>
      <c r="C57" s="108" t="s">
        <v>1603</v>
      </c>
      <c r="D57" s="95" t="s">
        <v>1793</v>
      </c>
      <c r="E57" s="94">
        <f t="shared" si="2"/>
        <v>155.72000000000003</v>
      </c>
      <c r="F57" s="94">
        <f t="shared" si="4"/>
        <v>133.01000000000002</v>
      </c>
      <c r="G57" s="94">
        <v>51.13</v>
      </c>
      <c r="H57" s="94">
        <v>47.08</v>
      </c>
      <c r="I57" s="94">
        <v>4.25</v>
      </c>
      <c r="J57" s="94">
        <v>30.55</v>
      </c>
      <c r="K57" s="94" t="s">
        <v>1603</v>
      </c>
      <c r="L57" s="94" t="s">
        <v>1603</v>
      </c>
      <c r="M57" s="94" t="s">
        <v>1603</v>
      </c>
      <c r="N57" s="94">
        <f t="shared" si="3"/>
        <v>2.8</v>
      </c>
      <c r="O57" s="94" t="s">
        <v>1603</v>
      </c>
      <c r="P57" s="94">
        <v>0.29</v>
      </c>
      <c r="Q57" s="94" t="s">
        <v>1603</v>
      </c>
      <c r="R57" s="94" t="s">
        <v>1603</v>
      </c>
      <c r="S57" s="94" t="s">
        <v>1603</v>
      </c>
      <c r="T57" s="94" t="s">
        <v>1603</v>
      </c>
      <c r="U57" s="94" t="s">
        <v>1603</v>
      </c>
      <c r="V57" s="94" t="s">
        <v>1603</v>
      </c>
      <c r="W57" s="94" t="s">
        <v>1603</v>
      </c>
      <c r="X57" s="94" t="s">
        <v>1603</v>
      </c>
      <c r="Y57" s="94" t="s">
        <v>1603</v>
      </c>
      <c r="Z57" s="94" t="s">
        <v>1603</v>
      </c>
      <c r="AA57" s="94" t="s">
        <v>1603</v>
      </c>
      <c r="AB57" s="94" t="s">
        <v>1603</v>
      </c>
      <c r="AC57" s="94" t="s">
        <v>1603</v>
      </c>
      <c r="AD57" s="94" t="s">
        <v>1603</v>
      </c>
      <c r="AE57" s="94" t="s">
        <v>1603</v>
      </c>
      <c r="AF57" s="94">
        <v>2.51</v>
      </c>
      <c r="AG57" s="94" t="s">
        <v>1603</v>
      </c>
      <c r="AH57" s="94" t="s">
        <v>1603</v>
      </c>
      <c r="AI57" s="94" t="s">
        <v>1603</v>
      </c>
      <c r="AJ57" s="94" t="s">
        <v>1603</v>
      </c>
      <c r="AK57" s="97">
        <f t="shared" si="1"/>
        <v>19.91</v>
      </c>
      <c r="AL57" s="94" t="s">
        <v>1603</v>
      </c>
      <c r="AM57" s="94" t="s">
        <v>1603</v>
      </c>
      <c r="AN57" s="94">
        <v>0.97</v>
      </c>
      <c r="AO57" s="94">
        <v>1</v>
      </c>
      <c r="AP57" s="94" t="s">
        <v>1603</v>
      </c>
      <c r="AQ57" s="94" t="s">
        <v>1603</v>
      </c>
      <c r="AR57" s="94" t="s">
        <v>1603</v>
      </c>
      <c r="AS57" s="94">
        <v>3.51</v>
      </c>
      <c r="AT57" s="94">
        <v>13.83</v>
      </c>
      <c r="AU57" s="94" t="s">
        <v>1603</v>
      </c>
      <c r="AV57" s="94">
        <v>0.6</v>
      </c>
    </row>
    <row r="58" spans="1:48" ht="13.5" customHeight="1" thickBot="1">
      <c r="A58" s="107" t="s">
        <v>1794</v>
      </c>
      <c r="B58" s="108" t="s">
        <v>1603</v>
      </c>
      <c r="C58" s="108" t="s">
        <v>1603</v>
      </c>
      <c r="D58" s="95" t="s">
        <v>1725</v>
      </c>
      <c r="E58" s="94">
        <f t="shared" si="2"/>
        <v>155.72000000000003</v>
      </c>
      <c r="F58" s="94">
        <f t="shared" si="4"/>
        <v>133.01000000000002</v>
      </c>
      <c r="G58" s="94">
        <v>51.13</v>
      </c>
      <c r="H58" s="94">
        <v>47.08</v>
      </c>
      <c r="I58" s="94">
        <v>4.25</v>
      </c>
      <c r="J58" s="94">
        <v>30.55</v>
      </c>
      <c r="K58" s="94" t="s">
        <v>1603</v>
      </c>
      <c r="L58" s="94" t="s">
        <v>1603</v>
      </c>
      <c r="M58" s="94" t="s">
        <v>1603</v>
      </c>
      <c r="N58" s="94">
        <f t="shared" si="3"/>
        <v>2.8</v>
      </c>
      <c r="O58" s="94" t="s">
        <v>1603</v>
      </c>
      <c r="P58" s="94">
        <v>0.29</v>
      </c>
      <c r="Q58" s="94" t="s">
        <v>1603</v>
      </c>
      <c r="R58" s="94" t="s">
        <v>1603</v>
      </c>
      <c r="S58" s="94" t="s">
        <v>1603</v>
      </c>
      <c r="T58" s="94" t="s">
        <v>1603</v>
      </c>
      <c r="U58" s="94" t="s">
        <v>1603</v>
      </c>
      <c r="V58" s="94" t="s">
        <v>1603</v>
      </c>
      <c r="W58" s="94" t="s">
        <v>1603</v>
      </c>
      <c r="X58" s="94" t="s">
        <v>1603</v>
      </c>
      <c r="Y58" s="94" t="s">
        <v>1603</v>
      </c>
      <c r="Z58" s="94" t="s">
        <v>1603</v>
      </c>
      <c r="AA58" s="94" t="s">
        <v>1603</v>
      </c>
      <c r="AB58" s="94" t="s">
        <v>1603</v>
      </c>
      <c r="AC58" s="94" t="s">
        <v>1603</v>
      </c>
      <c r="AD58" s="94" t="s">
        <v>1603</v>
      </c>
      <c r="AE58" s="94" t="s">
        <v>1603</v>
      </c>
      <c r="AF58" s="94">
        <v>2.51</v>
      </c>
      <c r="AG58" s="94" t="s">
        <v>1603</v>
      </c>
      <c r="AH58" s="94" t="s">
        <v>1603</v>
      </c>
      <c r="AI58" s="94" t="s">
        <v>1603</v>
      </c>
      <c r="AJ58" s="94" t="s">
        <v>1603</v>
      </c>
      <c r="AK58" s="97">
        <f t="shared" si="1"/>
        <v>19.91</v>
      </c>
      <c r="AL58" s="94" t="s">
        <v>1603</v>
      </c>
      <c r="AM58" s="94" t="s">
        <v>1603</v>
      </c>
      <c r="AN58" s="94">
        <v>0.97</v>
      </c>
      <c r="AO58" s="94">
        <v>1</v>
      </c>
      <c r="AP58" s="94" t="s">
        <v>1603</v>
      </c>
      <c r="AQ58" s="94" t="s">
        <v>1603</v>
      </c>
      <c r="AR58" s="94" t="s">
        <v>1603</v>
      </c>
      <c r="AS58" s="94">
        <v>3.51</v>
      </c>
      <c r="AT58" s="94">
        <v>13.83</v>
      </c>
      <c r="AU58" s="94" t="s">
        <v>1603</v>
      </c>
      <c r="AV58" s="94">
        <v>0.6</v>
      </c>
    </row>
    <row r="59" spans="1:48" ht="13.5" customHeight="1" thickBot="1">
      <c r="A59" s="107" t="s">
        <v>1795</v>
      </c>
      <c r="B59" s="108" t="s">
        <v>1603</v>
      </c>
      <c r="C59" s="108" t="s">
        <v>1603</v>
      </c>
      <c r="D59" s="95" t="s">
        <v>1733</v>
      </c>
      <c r="E59" s="94">
        <f t="shared" si="2"/>
        <v>0</v>
      </c>
      <c r="F59" s="94">
        <f t="shared" si="4"/>
        <v>0</v>
      </c>
      <c r="G59" s="94" t="s">
        <v>1603</v>
      </c>
      <c r="H59" s="94" t="s">
        <v>1603</v>
      </c>
      <c r="I59" s="94" t="s">
        <v>1603</v>
      </c>
      <c r="J59" s="94" t="s">
        <v>1603</v>
      </c>
      <c r="K59" s="94" t="s">
        <v>1603</v>
      </c>
      <c r="L59" s="94" t="s">
        <v>1603</v>
      </c>
      <c r="M59" s="94" t="s">
        <v>1603</v>
      </c>
      <c r="N59" s="94">
        <f t="shared" si="3"/>
        <v>0</v>
      </c>
      <c r="O59" s="94" t="s">
        <v>1603</v>
      </c>
      <c r="P59" s="94" t="s">
        <v>1603</v>
      </c>
      <c r="Q59" s="94" t="s">
        <v>1603</v>
      </c>
      <c r="R59" s="94" t="s">
        <v>1603</v>
      </c>
      <c r="S59" s="94" t="s">
        <v>1603</v>
      </c>
      <c r="T59" s="94" t="s">
        <v>1603</v>
      </c>
      <c r="U59" s="94" t="s">
        <v>1603</v>
      </c>
      <c r="V59" s="94" t="s">
        <v>1603</v>
      </c>
      <c r="W59" s="94" t="s">
        <v>1603</v>
      </c>
      <c r="X59" s="94" t="s">
        <v>1603</v>
      </c>
      <c r="Y59" s="94" t="s">
        <v>1603</v>
      </c>
      <c r="Z59" s="94" t="s">
        <v>1603</v>
      </c>
      <c r="AA59" s="94" t="s">
        <v>1603</v>
      </c>
      <c r="AB59" s="94" t="s">
        <v>1603</v>
      </c>
      <c r="AC59" s="94" t="s">
        <v>1603</v>
      </c>
      <c r="AD59" s="94" t="s">
        <v>1603</v>
      </c>
      <c r="AE59" s="94" t="s">
        <v>1603</v>
      </c>
      <c r="AF59" s="94" t="s">
        <v>1603</v>
      </c>
      <c r="AG59" s="94" t="s">
        <v>1603</v>
      </c>
      <c r="AH59" s="94" t="s">
        <v>1603</v>
      </c>
      <c r="AI59" s="94" t="s">
        <v>1603</v>
      </c>
      <c r="AJ59" s="94" t="s">
        <v>1603</v>
      </c>
      <c r="AK59" s="97">
        <f t="shared" si="1"/>
        <v>0</v>
      </c>
      <c r="AL59" s="94" t="s">
        <v>1603</v>
      </c>
      <c r="AM59" s="94" t="s">
        <v>1603</v>
      </c>
      <c r="AN59" s="94" t="s">
        <v>1603</v>
      </c>
      <c r="AO59" s="94" t="s">
        <v>1603</v>
      </c>
      <c r="AP59" s="94" t="s">
        <v>1603</v>
      </c>
      <c r="AQ59" s="94" t="s">
        <v>1603</v>
      </c>
      <c r="AR59" s="94" t="s">
        <v>1603</v>
      </c>
      <c r="AS59" s="94" t="s">
        <v>1603</v>
      </c>
      <c r="AT59" s="94" t="s">
        <v>1603</v>
      </c>
      <c r="AU59" s="94" t="s">
        <v>1603</v>
      </c>
      <c r="AV59" s="94" t="s">
        <v>1603</v>
      </c>
    </row>
    <row r="60" spans="1:48" ht="13.5" customHeight="1" thickBot="1">
      <c r="A60" s="107" t="s">
        <v>1796</v>
      </c>
      <c r="B60" s="108" t="s">
        <v>1603</v>
      </c>
      <c r="C60" s="108" t="s">
        <v>1603</v>
      </c>
      <c r="D60" s="95" t="s">
        <v>1797</v>
      </c>
      <c r="E60" s="94">
        <f t="shared" si="2"/>
        <v>63.730000000000004</v>
      </c>
      <c r="F60" s="94">
        <f t="shared" si="4"/>
        <v>53.150000000000006</v>
      </c>
      <c r="G60" s="94">
        <v>19.62</v>
      </c>
      <c r="H60" s="94">
        <v>19.78</v>
      </c>
      <c r="I60" s="94">
        <v>1.56</v>
      </c>
      <c r="J60" s="94">
        <v>12.19</v>
      </c>
      <c r="K60" s="94" t="s">
        <v>1603</v>
      </c>
      <c r="L60" s="94" t="s">
        <v>1603</v>
      </c>
      <c r="M60" s="94" t="s">
        <v>1603</v>
      </c>
      <c r="N60" s="94">
        <f t="shared" si="3"/>
        <v>1.45</v>
      </c>
      <c r="O60" s="94">
        <v>0.22</v>
      </c>
      <c r="P60" s="94" t="s">
        <v>1603</v>
      </c>
      <c r="Q60" s="94" t="s">
        <v>1603</v>
      </c>
      <c r="R60" s="94" t="s">
        <v>1603</v>
      </c>
      <c r="S60" s="94" t="s">
        <v>1603</v>
      </c>
      <c r="T60" s="94" t="s">
        <v>1603</v>
      </c>
      <c r="U60" s="94">
        <v>0.74</v>
      </c>
      <c r="V60" s="94" t="s">
        <v>1603</v>
      </c>
      <c r="W60" s="94" t="s">
        <v>1603</v>
      </c>
      <c r="X60" s="94" t="s">
        <v>1603</v>
      </c>
      <c r="Y60" s="94" t="s">
        <v>1603</v>
      </c>
      <c r="Z60" s="94" t="s">
        <v>1603</v>
      </c>
      <c r="AA60" s="94" t="s">
        <v>1603</v>
      </c>
      <c r="AB60" s="94">
        <v>0.27</v>
      </c>
      <c r="AC60" s="94" t="s">
        <v>1603</v>
      </c>
      <c r="AD60" s="94" t="s">
        <v>1603</v>
      </c>
      <c r="AE60" s="94" t="s">
        <v>1603</v>
      </c>
      <c r="AF60" s="94" t="s">
        <v>1603</v>
      </c>
      <c r="AG60" s="94" t="s">
        <v>1603</v>
      </c>
      <c r="AH60" s="94">
        <v>0.22</v>
      </c>
      <c r="AI60" s="94" t="s">
        <v>1603</v>
      </c>
      <c r="AJ60" s="94" t="s">
        <v>1603</v>
      </c>
      <c r="AK60" s="97">
        <f t="shared" si="1"/>
        <v>9.129999999999999</v>
      </c>
      <c r="AL60" s="94" t="s">
        <v>1603</v>
      </c>
      <c r="AM60" s="94" t="s">
        <v>1603</v>
      </c>
      <c r="AN60" s="94">
        <v>0.89</v>
      </c>
      <c r="AO60" s="94">
        <v>0.05</v>
      </c>
      <c r="AP60" s="94" t="s">
        <v>1603</v>
      </c>
      <c r="AQ60" s="94" t="s">
        <v>1603</v>
      </c>
      <c r="AR60" s="94" t="s">
        <v>1603</v>
      </c>
      <c r="AS60" s="94">
        <v>1.5</v>
      </c>
      <c r="AT60" s="94">
        <v>5.98</v>
      </c>
      <c r="AU60" s="94" t="s">
        <v>1603</v>
      </c>
      <c r="AV60" s="94">
        <v>0.71</v>
      </c>
    </row>
    <row r="61" spans="1:48" ht="13.5" customHeight="1" thickBot="1">
      <c r="A61" s="107" t="s">
        <v>1798</v>
      </c>
      <c r="B61" s="108" t="s">
        <v>1603</v>
      </c>
      <c r="C61" s="108" t="s">
        <v>1603</v>
      </c>
      <c r="D61" s="95" t="s">
        <v>1725</v>
      </c>
      <c r="E61" s="94">
        <f t="shared" si="2"/>
        <v>63.730000000000004</v>
      </c>
      <c r="F61" s="94">
        <f t="shared" si="4"/>
        <v>53.150000000000006</v>
      </c>
      <c r="G61" s="94">
        <v>19.62</v>
      </c>
      <c r="H61" s="94">
        <v>19.78</v>
      </c>
      <c r="I61" s="94">
        <v>1.56</v>
      </c>
      <c r="J61" s="94">
        <v>12.19</v>
      </c>
      <c r="K61" s="94" t="s">
        <v>1603</v>
      </c>
      <c r="L61" s="94" t="s">
        <v>1603</v>
      </c>
      <c r="M61" s="94" t="s">
        <v>1603</v>
      </c>
      <c r="N61" s="94">
        <f t="shared" si="3"/>
        <v>1.45</v>
      </c>
      <c r="O61" s="94">
        <v>0.22</v>
      </c>
      <c r="P61" s="94" t="s">
        <v>1603</v>
      </c>
      <c r="Q61" s="94" t="s">
        <v>1603</v>
      </c>
      <c r="R61" s="94" t="s">
        <v>1603</v>
      </c>
      <c r="S61" s="94" t="s">
        <v>1603</v>
      </c>
      <c r="T61" s="94" t="s">
        <v>1603</v>
      </c>
      <c r="U61" s="94">
        <v>0.74</v>
      </c>
      <c r="V61" s="94" t="s">
        <v>1603</v>
      </c>
      <c r="W61" s="94" t="s">
        <v>1603</v>
      </c>
      <c r="X61" s="94" t="s">
        <v>1603</v>
      </c>
      <c r="Y61" s="94" t="s">
        <v>1603</v>
      </c>
      <c r="Z61" s="94" t="s">
        <v>1603</v>
      </c>
      <c r="AA61" s="94" t="s">
        <v>1603</v>
      </c>
      <c r="AB61" s="94">
        <v>0.27</v>
      </c>
      <c r="AC61" s="94" t="s">
        <v>1603</v>
      </c>
      <c r="AD61" s="94" t="s">
        <v>1603</v>
      </c>
      <c r="AE61" s="94" t="s">
        <v>1603</v>
      </c>
      <c r="AF61" s="94" t="s">
        <v>1603</v>
      </c>
      <c r="AG61" s="94" t="s">
        <v>1603</v>
      </c>
      <c r="AH61" s="94">
        <v>0.22</v>
      </c>
      <c r="AI61" s="94" t="s">
        <v>1603</v>
      </c>
      <c r="AJ61" s="94" t="s">
        <v>1603</v>
      </c>
      <c r="AK61" s="97">
        <f t="shared" si="1"/>
        <v>9.129999999999999</v>
      </c>
      <c r="AL61" s="94" t="s">
        <v>1603</v>
      </c>
      <c r="AM61" s="94" t="s">
        <v>1603</v>
      </c>
      <c r="AN61" s="94">
        <v>0.89</v>
      </c>
      <c r="AO61" s="94">
        <v>0.05</v>
      </c>
      <c r="AP61" s="94" t="s">
        <v>1603</v>
      </c>
      <c r="AQ61" s="94" t="s">
        <v>1603</v>
      </c>
      <c r="AR61" s="94" t="s">
        <v>1603</v>
      </c>
      <c r="AS61" s="94">
        <v>1.5</v>
      </c>
      <c r="AT61" s="94">
        <v>5.98</v>
      </c>
      <c r="AU61" s="94" t="s">
        <v>1603</v>
      </c>
      <c r="AV61" s="94">
        <v>0.71</v>
      </c>
    </row>
    <row r="62" spans="1:48" ht="13.5" customHeight="1" thickBot="1">
      <c r="A62" s="107" t="s">
        <v>1799</v>
      </c>
      <c r="B62" s="108" t="s">
        <v>1603</v>
      </c>
      <c r="C62" s="108" t="s">
        <v>1603</v>
      </c>
      <c r="D62" s="95" t="s">
        <v>1800</v>
      </c>
      <c r="E62" s="94">
        <f t="shared" si="2"/>
        <v>104.57000000000001</v>
      </c>
      <c r="F62" s="94">
        <f t="shared" si="4"/>
        <v>88.18</v>
      </c>
      <c r="G62" s="94">
        <v>25.01</v>
      </c>
      <c r="H62" s="94">
        <v>34.89</v>
      </c>
      <c r="I62" s="94">
        <v>2.43</v>
      </c>
      <c r="J62" s="94">
        <v>25.85</v>
      </c>
      <c r="K62" s="94" t="s">
        <v>1603</v>
      </c>
      <c r="L62" s="94" t="s">
        <v>1603</v>
      </c>
      <c r="M62" s="94" t="s">
        <v>1603</v>
      </c>
      <c r="N62" s="94">
        <f t="shared" si="3"/>
        <v>2.14</v>
      </c>
      <c r="O62" s="94">
        <v>0.69</v>
      </c>
      <c r="P62" s="94" t="s">
        <v>1603</v>
      </c>
      <c r="Q62" s="94" t="s">
        <v>1603</v>
      </c>
      <c r="R62" s="94" t="s">
        <v>1603</v>
      </c>
      <c r="S62" s="94" t="s">
        <v>1603</v>
      </c>
      <c r="T62" s="94" t="s">
        <v>1603</v>
      </c>
      <c r="U62" s="94">
        <v>0.34</v>
      </c>
      <c r="V62" s="94" t="s">
        <v>1603</v>
      </c>
      <c r="W62" s="94">
        <v>0.01</v>
      </c>
      <c r="X62" s="94">
        <v>0.09</v>
      </c>
      <c r="Y62" s="94" t="s">
        <v>1603</v>
      </c>
      <c r="Z62" s="94" t="s">
        <v>1603</v>
      </c>
      <c r="AA62" s="94" t="s">
        <v>1603</v>
      </c>
      <c r="AB62" s="94" t="s">
        <v>1603</v>
      </c>
      <c r="AC62" s="94" t="s">
        <v>1603</v>
      </c>
      <c r="AD62" s="94" t="s">
        <v>1603</v>
      </c>
      <c r="AE62" s="94" t="s">
        <v>1603</v>
      </c>
      <c r="AF62" s="94" t="s">
        <v>1603</v>
      </c>
      <c r="AG62" s="94">
        <v>0.8</v>
      </c>
      <c r="AH62" s="94" t="s">
        <v>1603</v>
      </c>
      <c r="AI62" s="94" t="s">
        <v>1603</v>
      </c>
      <c r="AJ62" s="94">
        <v>0.21</v>
      </c>
      <c r="AK62" s="97">
        <f t="shared" si="1"/>
        <v>14.249999999999998</v>
      </c>
      <c r="AL62" s="94" t="s">
        <v>1603</v>
      </c>
      <c r="AM62" s="94" t="s">
        <v>1603</v>
      </c>
      <c r="AN62" s="94" t="s">
        <v>1603</v>
      </c>
      <c r="AO62" s="94">
        <v>0.84</v>
      </c>
      <c r="AP62" s="94" t="s">
        <v>1603</v>
      </c>
      <c r="AQ62" s="94" t="s">
        <v>1603</v>
      </c>
      <c r="AR62" s="94" t="s">
        <v>1603</v>
      </c>
      <c r="AS62" s="94">
        <v>2.61</v>
      </c>
      <c r="AT62" s="94">
        <v>10.02</v>
      </c>
      <c r="AU62" s="94" t="s">
        <v>1603</v>
      </c>
      <c r="AV62" s="94">
        <v>0.78</v>
      </c>
    </row>
    <row r="63" spans="1:48" ht="13.5" customHeight="1" thickBot="1">
      <c r="A63" s="107" t="s">
        <v>1801</v>
      </c>
      <c r="B63" s="108" t="s">
        <v>1603</v>
      </c>
      <c r="C63" s="108" t="s">
        <v>1603</v>
      </c>
      <c r="D63" s="95" t="s">
        <v>1725</v>
      </c>
      <c r="E63" s="94">
        <f t="shared" si="2"/>
        <v>104.57000000000001</v>
      </c>
      <c r="F63" s="94">
        <f t="shared" si="4"/>
        <v>88.18</v>
      </c>
      <c r="G63" s="94">
        <v>25.01</v>
      </c>
      <c r="H63" s="94">
        <v>34.89</v>
      </c>
      <c r="I63" s="94">
        <v>2.43</v>
      </c>
      <c r="J63" s="94">
        <v>25.85</v>
      </c>
      <c r="K63" s="94" t="s">
        <v>1603</v>
      </c>
      <c r="L63" s="94" t="s">
        <v>1603</v>
      </c>
      <c r="M63" s="94" t="s">
        <v>1603</v>
      </c>
      <c r="N63" s="94">
        <f t="shared" si="3"/>
        <v>2.14</v>
      </c>
      <c r="O63" s="94">
        <v>0.69</v>
      </c>
      <c r="P63" s="94" t="s">
        <v>1603</v>
      </c>
      <c r="Q63" s="94" t="s">
        <v>1603</v>
      </c>
      <c r="R63" s="94" t="s">
        <v>1603</v>
      </c>
      <c r="S63" s="94" t="s">
        <v>1603</v>
      </c>
      <c r="T63" s="94" t="s">
        <v>1603</v>
      </c>
      <c r="U63" s="94">
        <v>0.34</v>
      </c>
      <c r="V63" s="94" t="s">
        <v>1603</v>
      </c>
      <c r="W63" s="94">
        <v>0.01</v>
      </c>
      <c r="X63" s="94">
        <v>0.09</v>
      </c>
      <c r="Y63" s="94" t="s">
        <v>1603</v>
      </c>
      <c r="Z63" s="94" t="s">
        <v>1603</v>
      </c>
      <c r="AA63" s="94" t="s">
        <v>1603</v>
      </c>
      <c r="AB63" s="94" t="s">
        <v>1603</v>
      </c>
      <c r="AC63" s="94" t="s">
        <v>1603</v>
      </c>
      <c r="AD63" s="94" t="s">
        <v>1603</v>
      </c>
      <c r="AE63" s="94" t="s">
        <v>1603</v>
      </c>
      <c r="AF63" s="94" t="s">
        <v>1603</v>
      </c>
      <c r="AG63" s="94">
        <v>0.8</v>
      </c>
      <c r="AH63" s="94" t="s">
        <v>1603</v>
      </c>
      <c r="AI63" s="94" t="s">
        <v>1603</v>
      </c>
      <c r="AJ63" s="94">
        <v>0.21</v>
      </c>
      <c r="AK63" s="97">
        <f t="shared" si="1"/>
        <v>14.249999999999998</v>
      </c>
      <c r="AL63" s="94" t="s">
        <v>1603</v>
      </c>
      <c r="AM63" s="94" t="s">
        <v>1603</v>
      </c>
      <c r="AN63" s="94" t="s">
        <v>1603</v>
      </c>
      <c r="AO63" s="94">
        <v>0.84</v>
      </c>
      <c r="AP63" s="94" t="s">
        <v>1603</v>
      </c>
      <c r="AQ63" s="94" t="s">
        <v>1603</v>
      </c>
      <c r="AR63" s="94" t="s">
        <v>1603</v>
      </c>
      <c r="AS63" s="94">
        <v>2.61</v>
      </c>
      <c r="AT63" s="94">
        <v>10.02</v>
      </c>
      <c r="AU63" s="94" t="s">
        <v>1603</v>
      </c>
      <c r="AV63" s="94">
        <v>0.78</v>
      </c>
    </row>
    <row r="64" spans="1:48" ht="13.5" customHeight="1" thickBot="1">
      <c r="A64" s="107" t="s">
        <v>1802</v>
      </c>
      <c r="B64" s="108" t="s">
        <v>1603</v>
      </c>
      <c r="C64" s="108" t="s">
        <v>1603</v>
      </c>
      <c r="D64" s="95" t="s">
        <v>1803</v>
      </c>
      <c r="E64" s="94">
        <f t="shared" si="2"/>
        <v>347.36</v>
      </c>
      <c r="F64" s="94">
        <f t="shared" si="4"/>
        <v>166.14000000000001</v>
      </c>
      <c r="G64" s="94">
        <v>71.26</v>
      </c>
      <c r="H64" s="94">
        <v>75.26</v>
      </c>
      <c r="I64" s="94" t="s">
        <v>1603</v>
      </c>
      <c r="J64" s="94">
        <v>19.62</v>
      </c>
      <c r="K64" s="94" t="s">
        <v>1603</v>
      </c>
      <c r="L64" s="94" t="s">
        <v>1603</v>
      </c>
      <c r="M64" s="94" t="s">
        <v>1603</v>
      </c>
      <c r="N64" s="94">
        <f t="shared" si="3"/>
        <v>181.22</v>
      </c>
      <c r="O64" s="94">
        <v>80.75</v>
      </c>
      <c r="P64" s="94">
        <v>10.5</v>
      </c>
      <c r="Q64" s="94" t="s">
        <v>1603</v>
      </c>
      <c r="R64" s="94" t="s">
        <v>1603</v>
      </c>
      <c r="S64" s="94" t="s">
        <v>1603</v>
      </c>
      <c r="T64" s="94" t="s">
        <v>1603</v>
      </c>
      <c r="U64" s="94">
        <v>1.1</v>
      </c>
      <c r="V64" s="94" t="s">
        <v>1603</v>
      </c>
      <c r="W64" s="94" t="s">
        <v>1603</v>
      </c>
      <c r="X64" s="94">
        <v>5.92</v>
      </c>
      <c r="Y64" s="94">
        <v>16.55</v>
      </c>
      <c r="Z64" s="94">
        <v>13</v>
      </c>
      <c r="AA64" s="94" t="s">
        <v>1603</v>
      </c>
      <c r="AB64" s="94">
        <v>6</v>
      </c>
      <c r="AC64" s="94" t="s">
        <v>1603</v>
      </c>
      <c r="AD64" s="94">
        <v>4.4</v>
      </c>
      <c r="AE64" s="94" t="s">
        <v>1603</v>
      </c>
      <c r="AF64" s="94" t="s">
        <v>1603</v>
      </c>
      <c r="AG64" s="94" t="s">
        <v>1603</v>
      </c>
      <c r="AH64" s="94">
        <v>13</v>
      </c>
      <c r="AI64" s="94" t="s">
        <v>1603</v>
      </c>
      <c r="AJ64" s="94">
        <v>30</v>
      </c>
      <c r="AK64" s="97">
        <f t="shared" si="1"/>
        <v>0</v>
      </c>
      <c r="AL64" s="94" t="s">
        <v>1603</v>
      </c>
      <c r="AM64" s="94" t="s">
        <v>1603</v>
      </c>
      <c r="AN64" s="94" t="s">
        <v>1603</v>
      </c>
      <c r="AO64" s="94" t="s">
        <v>1603</v>
      </c>
      <c r="AP64" s="94" t="s">
        <v>1603</v>
      </c>
      <c r="AQ64" s="94" t="s">
        <v>1603</v>
      </c>
      <c r="AR64" s="94" t="s">
        <v>1603</v>
      </c>
      <c r="AS64" s="94" t="s">
        <v>1603</v>
      </c>
      <c r="AT64" s="94" t="s">
        <v>1603</v>
      </c>
      <c r="AU64" s="94" t="s">
        <v>1603</v>
      </c>
      <c r="AV64" s="94" t="s">
        <v>1603</v>
      </c>
    </row>
    <row r="65" spans="1:48" ht="13.5" customHeight="1" thickBot="1">
      <c r="A65" s="107" t="s">
        <v>1804</v>
      </c>
      <c r="B65" s="108" t="s">
        <v>1603</v>
      </c>
      <c r="C65" s="108" t="s">
        <v>1603</v>
      </c>
      <c r="D65" s="95" t="s">
        <v>1725</v>
      </c>
      <c r="E65" s="94">
        <f t="shared" si="2"/>
        <v>323.07</v>
      </c>
      <c r="F65" s="94">
        <f t="shared" si="4"/>
        <v>150.41</v>
      </c>
      <c r="G65" s="94">
        <v>65.22</v>
      </c>
      <c r="H65" s="94">
        <v>66.34</v>
      </c>
      <c r="I65" s="94" t="s">
        <v>1603</v>
      </c>
      <c r="J65" s="94">
        <v>18.85</v>
      </c>
      <c r="K65" s="94" t="s">
        <v>1603</v>
      </c>
      <c r="L65" s="94" t="s">
        <v>1603</v>
      </c>
      <c r="M65" s="94" t="s">
        <v>1603</v>
      </c>
      <c r="N65" s="94">
        <f t="shared" si="3"/>
        <v>172.66</v>
      </c>
      <c r="O65" s="94">
        <v>80.25</v>
      </c>
      <c r="P65" s="94">
        <v>10</v>
      </c>
      <c r="Q65" s="94" t="s">
        <v>1603</v>
      </c>
      <c r="R65" s="94" t="s">
        <v>1603</v>
      </c>
      <c r="S65" s="94" t="s">
        <v>1603</v>
      </c>
      <c r="T65" s="94" t="s">
        <v>1603</v>
      </c>
      <c r="U65" s="94">
        <v>0.8</v>
      </c>
      <c r="V65" s="94" t="s">
        <v>1603</v>
      </c>
      <c r="W65" s="94" t="s">
        <v>1603</v>
      </c>
      <c r="X65" s="94">
        <v>5.36</v>
      </c>
      <c r="Y65" s="94">
        <v>15.75</v>
      </c>
      <c r="Z65" s="94">
        <v>10</v>
      </c>
      <c r="AA65" s="94" t="s">
        <v>1603</v>
      </c>
      <c r="AB65" s="94">
        <v>6</v>
      </c>
      <c r="AC65" s="94" t="s">
        <v>1603</v>
      </c>
      <c r="AD65" s="94">
        <v>3.5</v>
      </c>
      <c r="AE65" s="94" t="s">
        <v>1603</v>
      </c>
      <c r="AF65" s="94" t="s">
        <v>1603</v>
      </c>
      <c r="AG65" s="94" t="s">
        <v>1603</v>
      </c>
      <c r="AH65" s="94">
        <v>11</v>
      </c>
      <c r="AI65" s="94" t="s">
        <v>1603</v>
      </c>
      <c r="AJ65" s="94">
        <v>30</v>
      </c>
      <c r="AK65" s="97">
        <f t="shared" si="1"/>
        <v>0</v>
      </c>
      <c r="AL65" s="94" t="s">
        <v>1603</v>
      </c>
      <c r="AM65" s="94" t="s">
        <v>1603</v>
      </c>
      <c r="AN65" s="94" t="s">
        <v>1603</v>
      </c>
      <c r="AO65" s="94" t="s">
        <v>1603</v>
      </c>
      <c r="AP65" s="94" t="s">
        <v>1603</v>
      </c>
      <c r="AQ65" s="94" t="s">
        <v>1603</v>
      </c>
      <c r="AR65" s="94" t="s">
        <v>1603</v>
      </c>
      <c r="AS65" s="94" t="s">
        <v>1603</v>
      </c>
      <c r="AT65" s="94" t="s">
        <v>1603</v>
      </c>
      <c r="AU65" s="94" t="s">
        <v>1603</v>
      </c>
      <c r="AV65" s="94" t="s">
        <v>1603</v>
      </c>
    </row>
    <row r="66" spans="1:48" ht="13.5" customHeight="1" thickBot="1">
      <c r="A66" s="107" t="s">
        <v>1805</v>
      </c>
      <c r="B66" s="108" t="s">
        <v>1603</v>
      </c>
      <c r="C66" s="108" t="s">
        <v>1603</v>
      </c>
      <c r="D66" s="95" t="s">
        <v>1735</v>
      </c>
      <c r="E66" s="94">
        <f t="shared" si="2"/>
        <v>24.29</v>
      </c>
      <c r="F66" s="94">
        <f t="shared" si="4"/>
        <v>15.73</v>
      </c>
      <c r="G66" s="94">
        <v>6.04</v>
      </c>
      <c r="H66" s="94">
        <v>8.92</v>
      </c>
      <c r="I66" s="94" t="s">
        <v>1603</v>
      </c>
      <c r="J66" s="94">
        <v>0.77</v>
      </c>
      <c r="K66" s="94" t="s">
        <v>1603</v>
      </c>
      <c r="L66" s="94" t="s">
        <v>1603</v>
      </c>
      <c r="M66" s="94" t="s">
        <v>1603</v>
      </c>
      <c r="N66" s="94">
        <f t="shared" si="3"/>
        <v>8.56</v>
      </c>
      <c r="O66" s="94">
        <v>0.5</v>
      </c>
      <c r="P66" s="94">
        <v>0.5</v>
      </c>
      <c r="Q66" s="94" t="s">
        <v>1603</v>
      </c>
      <c r="R66" s="94" t="s">
        <v>1603</v>
      </c>
      <c r="S66" s="94" t="s">
        <v>1603</v>
      </c>
      <c r="T66" s="94" t="s">
        <v>1603</v>
      </c>
      <c r="U66" s="94">
        <v>0.3</v>
      </c>
      <c r="V66" s="94" t="s">
        <v>1603</v>
      </c>
      <c r="W66" s="94" t="s">
        <v>1603</v>
      </c>
      <c r="X66" s="94">
        <v>0.56</v>
      </c>
      <c r="Y66" s="94">
        <v>0.8</v>
      </c>
      <c r="Z66" s="94">
        <v>3</v>
      </c>
      <c r="AA66" s="94" t="s">
        <v>1603</v>
      </c>
      <c r="AB66" s="94" t="s">
        <v>1603</v>
      </c>
      <c r="AC66" s="94" t="s">
        <v>1603</v>
      </c>
      <c r="AD66" s="94">
        <v>0.9</v>
      </c>
      <c r="AE66" s="94" t="s">
        <v>1603</v>
      </c>
      <c r="AF66" s="94" t="s">
        <v>1603</v>
      </c>
      <c r="AG66" s="94" t="s">
        <v>1603</v>
      </c>
      <c r="AH66" s="94">
        <v>2</v>
      </c>
      <c r="AI66" s="94" t="s">
        <v>1603</v>
      </c>
      <c r="AJ66" s="94" t="s">
        <v>1603</v>
      </c>
      <c r="AK66" s="97">
        <f t="shared" si="1"/>
        <v>0</v>
      </c>
      <c r="AL66" s="94" t="s">
        <v>1603</v>
      </c>
      <c r="AM66" s="94" t="s">
        <v>1603</v>
      </c>
      <c r="AN66" s="94" t="s">
        <v>1603</v>
      </c>
      <c r="AO66" s="94" t="s">
        <v>1603</v>
      </c>
      <c r="AP66" s="94" t="s">
        <v>1603</v>
      </c>
      <c r="AQ66" s="94" t="s">
        <v>1603</v>
      </c>
      <c r="AR66" s="94" t="s">
        <v>1603</v>
      </c>
      <c r="AS66" s="94" t="s">
        <v>1603</v>
      </c>
      <c r="AT66" s="94" t="s">
        <v>1603</v>
      </c>
      <c r="AU66" s="94" t="s">
        <v>1603</v>
      </c>
      <c r="AV66" s="94" t="s">
        <v>1603</v>
      </c>
    </row>
    <row r="67" spans="1:48" ht="13.5" customHeight="1" thickBot="1">
      <c r="A67" s="107" t="s">
        <v>1806</v>
      </c>
      <c r="B67" s="108" t="s">
        <v>1603</v>
      </c>
      <c r="C67" s="108" t="s">
        <v>1603</v>
      </c>
      <c r="D67" s="95" t="s">
        <v>1807</v>
      </c>
      <c r="E67" s="94">
        <f t="shared" si="2"/>
        <v>227.34</v>
      </c>
      <c r="F67" s="94">
        <f t="shared" si="4"/>
        <v>186.94</v>
      </c>
      <c r="G67" s="94">
        <v>53.12</v>
      </c>
      <c r="H67" s="94">
        <v>74.45</v>
      </c>
      <c r="I67" s="94">
        <v>5.55</v>
      </c>
      <c r="J67" s="94">
        <v>53.82</v>
      </c>
      <c r="K67" s="94" t="s">
        <v>1603</v>
      </c>
      <c r="L67" s="94" t="s">
        <v>1603</v>
      </c>
      <c r="M67" s="94" t="s">
        <v>1603</v>
      </c>
      <c r="N67" s="94">
        <f t="shared" si="3"/>
        <v>10.96</v>
      </c>
      <c r="O67" s="94">
        <v>1.25</v>
      </c>
      <c r="P67" s="94">
        <v>0.75</v>
      </c>
      <c r="Q67" s="94" t="s">
        <v>1603</v>
      </c>
      <c r="R67" s="94" t="s">
        <v>1603</v>
      </c>
      <c r="S67" s="94" t="s">
        <v>1603</v>
      </c>
      <c r="T67" s="94" t="s">
        <v>1603</v>
      </c>
      <c r="U67" s="94">
        <v>1.96</v>
      </c>
      <c r="V67" s="94" t="s">
        <v>1603</v>
      </c>
      <c r="W67" s="94" t="s">
        <v>1603</v>
      </c>
      <c r="X67" s="94" t="s">
        <v>1603</v>
      </c>
      <c r="Y67" s="94" t="s">
        <v>1603</v>
      </c>
      <c r="Z67" s="94" t="s">
        <v>1603</v>
      </c>
      <c r="AA67" s="94" t="s">
        <v>1603</v>
      </c>
      <c r="AB67" s="94">
        <v>3</v>
      </c>
      <c r="AC67" s="94" t="s">
        <v>1603</v>
      </c>
      <c r="AD67" s="94" t="s">
        <v>1603</v>
      </c>
      <c r="AE67" s="94" t="s">
        <v>1603</v>
      </c>
      <c r="AF67" s="94" t="s">
        <v>1603</v>
      </c>
      <c r="AG67" s="94" t="s">
        <v>1603</v>
      </c>
      <c r="AH67" s="94">
        <v>4</v>
      </c>
      <c r="AI67" s="94" t="s">
        <v>1603</v>
      </c>
      <c r="AJ67" s="94" t="s">
        <v>1603</v>
      </c>
      <c r="AK67" s="97">
        <f t="shared" si="1"/>
        <v>29.44</v>
      </c>
      <c r="AL67" s="94" t="s">
        <v>1603</v>
      </c>
      <c r="AM67" s="94" t="s">
        <v>1603</v>
      </c>
      <c r="AN67" s="94" t="s">
        <v>1603</v>
      </c>
      <c r="AO67" s="94" t="s">
        <v>1603</v>
      </c>
      <c r="AP67" s="94" t="s">
        <v>1603</v>
      </c>
      <c r="AQ67" s="94" t="s">
        <v>1603</v>
      </c>
      <c r="AR67" s="94" t="s">
        <v>1603</v>
      </c>
      <c r="AS67" s="94">
        <v>5.48</v>
      </c>
      <c r="AT67" s="94">
        <v>20.94</v>
      </c>
      <c r="AU67" s="94" t="s">
        <v>1603</v>
      </c>
      <c r="AV67" s="94">
        <v>3.02</v>
      </c>
    </row>
    <row r="68" spans="1:48" ht="13.5" customHeight="1" thickBot="1">
      <c r="A68" s="107" t="s">
        <v>1808</v>
      </c>
      <c r="B68" s="108" t="s">
        <v>1603</v>
      </c>
      <c r="C68" s="108" t="s">
        <v>1603</v>
      </c>
      <c r="D68" s="95" t="s">
        <v>1725</v>
      </c>
      <c r="E68" s="94">
        <f t="shared" si="2"/>
        <v>184.47000000000003</v>
      </c>
      <c r="F68" s="94">
        <f t="shared" si="4"/>
        <v>150.87</v>
      </c>
      <c r="G68" s="94">
        <v>43.14</v>
      </c>
      <c r="H68" s="94">
        <v>59.42</v>
      </c>
      <c r="I68" s="94">
        <v>4.64</v>
      </c>
      <c r="J68" s="94">
        <v>43.67</v>
      </c>
      <c r="K68" s="94" t="s">
        <v>1603</v>
      </c>
      <c r="L68" s="94" t="s">
        <v>1603</v>
      </c>
      <c r="M68" s="94" t="s">
        <v>1603</v>
      </c>
      <c r="N68" s="94">
        <f t="shared" si="3"/>
        <v>9.71</v>
      </c>
      <c r="O68" s="94">
        <v>1</v>
      </c>
      <c r="P68" s="94">
        <v>0.75</v>
      </c>
      <c r="Q68" s="94" t="s">
        <v>1603</v>
      </c>
      <c r="R68" s="94" t="s">
        <v>1603</v>
      </c>
      <c r="S68" s="94" t="s">
        <v>1603</v>
      </c>
      <c r="T68" s="94" t="s">
        <v>1603</v>
      </c>
      <c r="U68" s="94">
        <v>1.96</v>
      </c>
      <c r="V68" s="94" t="s">
        <v>1603</v>
      </c>
      <c r="W68" s="94" t="s">
        <v>1603</v>
      </c>
      <c r="X68" s="94" t="s">
        <v>1603</v>
      </c>
      <c r="Y68" s="94" t="s">
        <v>1603</v>
      </c>
      <c r="Z68" s="94" t="s">
        <v>1603</v>
      </c>
      <c r="AA68" s="94" t="s">
        <v>1603</v>
      </c>
      <c r="AB68" s="94">
        <v>2</v>
      </c>
      <c r="AC68" s="94" t="s">
        <v>1603</v>
      </c>
      <c r="AD68" s="94" t="s">
        <v>1603</v>
      </c>
      <c r="AE68" s="94" t="s">
        <v>1603</v>
      </c>
      <c r="AF68" s="94" t="s">
        <v>1603</v>
      </c>
      <c r="AG68" s="94" t="s">
        <v>1603</v>
      </c>
      <c r="AH68" s="94">
        <v>4</v>
      </c>
      <c r="AI68" s="94" t="s">
        <v>1603</v>
      </c>
      <c r="AJ68" s="94" t="s">
        <v>1603</v>
      </c>
      <c r="AK68" s="97">
        <f t="shared" si="1"/>
        <v>23.89</v>
      </c>
      <c r="AL68" s="94" t="s">
        <v>1603</v>
      </c>
      <c r="AM68" s="94" t="s">
        <v>1603</v>
      </c>
      <c r="AN68" s="94" t="s">
        <v>1603</v>
      </c>
      <c r="AO68" s="94" t="s">
        <v>1603</v>
      </c>
      <c r="AP68" s="94" t="s">
        <v>1603</v>
      </c>
      <c r="AQ68" s="94" t="s">
        <v>1603</v>
      </c>
      <c r="AR68" s="94" t="s">
        <v>1603</v>
      </c>
      <c r="AS68" s="94">
        <v>4.45</v>
      </c>
      <c r="AT68" s="94">
        <v>17</v>
      </c>
      <c r="AU68" s="94" t="s">
        <v>1603</v>
      </c>
      <c r="AV68" s="94">
        <v>2.44</v>
      </c>
    </row>
    <row r="69" spans="1:48" ht="13.5" customHeight="1" thickBot="1">
      <c r="A69" s="107" t="s">
        <v>1809</v>
      </c>
      <c r="B69" s="108" t="s">
        <v>1603</v>
      </c>
      <c r="C69" s="108" t="s">
        <v>1603</v>
      </c>
      <c r="D69" s="95" t="s">
        <v>1735</v>
      </c>
      <c r="E69" s="94">
        <f t="shared" si="2"/>
        <v>42.87</v>
      </c>
      <c r="F69" s="94">
        <f t="shared" si="4"/>
        <v>36.08</v>
      </c>
      <c r="G69" s="94">
        <v>9.99</v>
      </c>
      <c r="H69" s="94">
        <v>15.03</v>
      </c>
      <c r="I69" s="94">
        <v>0.91</v>
      </c>
      <c r="J69" s="94">
        <v>10.15</v>
      </c>
      <c r="K69" s="94" t="s">
        <v>1603</v>
      </c>
      <c r="L69" s="94" t="s">
        <v>1603</v>
      </c>
      <c r="M69" s="94" t="s">
        <v>1603</v>
      </c>
      <c r="N69" s="94">
        <f t="shared" si="3"/>
        <v>1.25</v>
      </c>
      <c r="O69" s="94">
        <v>0.25</v>
      </c>
      <c r="P69" s="94" t="s">
        <v>1603</v>
      </c>
      <c r="Q69" s="94" t="s">
        <v>1603</v>
      </c>
      <c r="R69" s="94" t="s">
        <v>1603</v>
      </c>
      <c r="S69" s="94" t="s">
        <v>1603</v>
      </c>
      <c r="T69" s="94" t="s">
        <v>1603</v>
      </c>
      <c r="U69" s="94" t="s">
        <v>1603</v>
      </c>
      <c r="V69" s="94" t="s">
        <v>1603</v>
      </c>
      <c r="W69" s="94" t="s">
        <v>1603</v>
      </c>
      <c r="X69" s="94" t="s">
        <v>1603</v>
      </c>
      <c r="Y69" s="94" t="s">
        <v>1603</v>
      </c>
      <c r="Z69" s="94" t="s">
        <v>1603</v>
      </c>
      <c r="AA69" s="94" t="s">
        <v>1603</v>
      </c>
      <c r="AB69" s="94">
        <v>1</v>
      </c>
      <c r="AC69" s="94" t="s">
        <v>1603</v>
      </c>
      <c r="AD69" s="94" t="s">
        <v>1603</v>
      </c>
      <c r="AE69" s="94" t="s">
        <v>1603</v>
      </c>
      <c r="AF69" s="94" t="s">
        <v>1603</v>
      </c>
      <c r="AG69" s="94" t="s">
        <v>1603</v>
      </c>
      <c r="AH69" s="94" t="s">
        <v>1603</v>
      </c>
      <c r="AI69" s="94" t="s">
        <v>1603</v>
      </c>
      <c r="AJ69" s="94" t="s">
        <v>1603</v>
      </c>
      <c r="AK69" s="97">
        <f t="shared" si="1"/>
        <v>5.54</v>
      </c>
      <c r="AL69" s="94" t="s">
        <v>1603</v>
      </c>
      <c r="AM69" s="94" t="s">
        <v>1603</v>
      </c>
      <c r="AN69" s="94" t="s">
        <v>1603</v>
      </c>
      <c r="AO69" s="94" t="s">
        <v>1603</v>
      </c>
      <c r="AP69" s="94" t="s">
        <v>1603</v>
      </c>
      <c r="AQ69" s="94" t="s">
        <v>1603</v>
      </c>
      <c r="AR69" s="94" t="s">
        <v>1603</v>
      </c>
      <c r="AS69" s="94">
        <v>1.02</v>
      </c>
      <c r="AT69" s="94">
        <v>3.94</v>
      </c>
      <c r="AU69" s="94" t="s">
        <v>1603</v>
      </c>
      <c r="AV69" s="94">
        <v>0.58</v>
      </c>
    </row>
    <row r="70" spans="1:48" ht="13.5" customHeight="1" thickBot="1">
      <c r="A70" s="107" t="s">
        <v>1810</v>
      </c>
      <c r="B70" s="108" t="s">
        <v>1603</v>
      </c>
      <c r="C70" s="108" t="s">
        <v>1603</v>
      </c>
      <c r="D70" s="95" t="s">
        <v>1811</v>
      </c>
      <c r="E70" s="94">
        <f t="shared" si="2"/>
        <v>185.36</v>
      </c>
      <c r="F70" s="94">
        <f t="shared" si="4"/>
        <v>149.43</v>
      </c>
      <c r="G70" s="94">
        <v>41.35</v>
      </c>
      <c r="H70" s="94">
        <v>55.42</v>
      </c>
      <c r="I70" s="94">
        <v>3.98</v>
      </c>
      <c r="J70" s="94">
        <v>38.83</v>
      </c>
      <c r="K70" s="94" t="s">
        <v>1603</v>
      </c>
      <c r="L70" s="94" t="s">
        <v>1603</v>
      </c>
      <c r="M70" s="94">
        <v>9.85</v>
      </c>
      <c r="N70" s="94">
        <f t="shared" si="3"/>
        <v>4.6899999999999995</v>
      </c>
      <c r="O70" s="94" t="s">
        <v>1603</v>
      </c>
      <c r="P70" s="94">
        <v>1.19</v>
      </c>
      <c r="Q70" s="94" t="s">
        <v>1603</v>
      </c>
      <c r="R70" s="94" t="s">
        <v>1603</v>
      </c>
      <c r="S70" s="94" t="s">
        <v>1603</v>
      </c>
      <c r="T70" s="94" t="s">
        <v>1603</v>
      </c>
      <c r="U70" s="94" t="s">
        <v>1603</v>
      </c>
      <c r="V70" s="94" t="s">
        <v>1603</v>
      </c>
      <c r="W70" s="94" t="s">
        <v>1603</v>
      </c>
      <c r="X70" s="94" t="s">
        <v>1603</v>
      </c>
      <c r="Y70" s="94" t="s">
        <v>1603</v>
      </c>
      <c r="Z70" s="94" t="s">
        <v>1603</v>
      </c>
      <c r="AA70" s="94" t="s">
        <v>1603</v>
      </c>
      <c r="AB70" s="94" t="s">
        <v>1603</v>
      </c>
      <c r="AC70" s="94" t="s">
        <v>1603</v>
      </c>
      <c r="AD70" s="94" t="s">
        <v>1603</v>
      </c>
      <c r="AE70" s="94" t="s">
        <v>1603</v>
      </c>
      <c r="AF70" s="94">
        <v>3.5</v>
      </c>
      <c r="AG70" s="94" t="s">
        <v>1603</v>
      </c>
      <c r="AH70" s="94" t="s">
        <v>1603</v>
      </c>
      <c r="AI70" s="94" t="s">
        <v>1603</v>
      </c>
      <c r="AJ70" s="94" t="s">
        <v>1603</v>
      </c>
      <c r="AK70" s="97">
        <f t="shared" si="1"/>
        <v>31.240000000000002</v>
      </c>
      <c r="AL70" s="94" t="s">
        <v>1603</v>
      </c>
      <c r="AM70" s="94" t="s">
        <v>1603</v>
      </c>
      <c r="AN70" s="94">
        <v>1.15</v>
      </c>
      <c r="AO70" s="94" t="s">
        <v>1603</v>
      </c>
      <c r="AP70" s="94" t="s">
        <v>1603</v>
      </c>
      <c r="AQ70" s="94" t="s">
        <v>1603</v>
      </c>
      <c r="AR70" s="94" t="s">
        <v>1603</v>
      </c>
      <c r="AS70" s="94">
        <v>11.94</v>
      </c>
      <c r="AT70" s="94">
        <v>17.92</v>
      </c>
      <c r="AU70" s="94" t="s">
        <v>1603</v>
      </c>
      <c r="AV70" s="94">
        <v>0.23</v>
      </c>
    </row>
    <row r="71" spans="1:48" ht="13.5" customHeight="1" thickBot="1">
      <c r="A71" s="107" t="s">
        <v>1812</v>
      </c>
      <c r="B71" s="108" t="s">
        <v>1603</v>
      </c>
      <c r="C71" s="108" t="s">
        <v>1603</v>
      </c>
      <c r="D71" s="95" t="s">
        <v>1725</v>
      </c>
      <c r="E71" s="94">
        <f t="shared" si="2"/>
        <v>112.94000000000001</v>
      </c>
      <c r="F71" s="94">
        <f t="shared" si="4"/>
        <v>91.97000000000001</v>
      </c>
      <c r="G71" s="94">
        <v>24.43</v>
      </c>
      <c r="H71" s="94">
        <v>33.46</v>
      </c>
      <c r="I71" s="94">
        <v>2.45</v>
      </c>
      <c r="J71" s="94">
        <v>23.87</v>
      </c>
      <c r="K71" s="94" t="s">
        <v>1603</v>
      </c>
      <c r="L71" s="94" t="s">
        <v>1603</v>
      </c>
      <c r="M71" s="94">
        <v>7.76</v>
      </c>
      <c r="N71" s="94">
        <f t="shared" si="3"/>
        <v>4.6899999999999995</v>
      </c>
      <c r="O71" s="94" t="s">
        <v>1603</v>
      </c>
      <c r="P71" s="94">
        <v>1.19</v>
      </c>
      <c r="Q71" s="94" t="s">
        <v>1603</v>
      </c>
      <c r="R71" s="94" t="s">
        <v>1603</v>
      </c>
      <c r="S71" s="94" t="s">
        <v>1603</v>
      </c>
      <c r="T71" s="94" t="s">
        <v>1603</v>
      </c>
      <c r="U71" s="94" t="s">
        <v>1603</v>
      </c>
      <c r="V71" s="94" t="s">
        <v>1603</v>
      </c>
      <c r="W71" s="94" t="s">
        <v>1603</v>
      </c>
      <c r="X71" s="94" t="s">
        <v>1603</v>
      </c>
      <c r="Y71" s="94" t="s">
        <v>1603</v>
      </c>
      <c r="Z71" s="94" t="s">
        <v>1603</v>
      </c>
      <c r="AA71" s="94" t="s">
        <v>1603</v>
      </c>
      <c r="AB71" s="94" t="s">
        <v>1603</v>
      </c>
      <c r="AC71" s="94" t="s">
        <v>1603</v>
      </c>
      <c r="AD71" s="94" t="s">
        <v>1603</v>
      </c>
      <c r="AE71" s="94" t="s">
        <v>1603</v>
      </c>
      <c r="AF71" s="94">
        <v>3.5</v>
      </c>
      <c r="AG71" s="94" t="s">
        <v>1603</v>
      </c>
      <c r="AH71" s="94" t="s">
        <v>1603</v>
      </c>
      <c r="AI71" s="94" t="s">
        <v>1603</v>
      </c>
      <c r="AJ71" s="94" t="s">
        <v>1603</v>
      </c>
      <c r="AK71" s="97">
        <f t="shared" si="1"/>
        <v>16.28</v>
      </c>
      <c r="AL71" s="94" t="s">
        <v>1603</v>
      </c>
      <c r="AM71" s="94" t="s">
        <v>1603</v>
      </c>
      <c r="AN71" s="94">
        <v>1.15</v>
      </c>
      <c r="AO71" s="94" t="s">
        <v>1603</v>
      </c>
      <c r="AP71" s="94" t="s">
        <v>1603</v>
      </c>
      <c r="AQ71" s="94" t="s">
        <v>1603</v>
      </c>
      <c r="AR71" s="94" t="s">
        <v>1603</v>
      </c>
      <c r="AS71" s="94">
        <v>5.09</v>
      </c>
      <c r="AT71" s="94">
        <v>9.81</v>
      </c>
      <c r="AU71" s="94" t="s">
        <v>1603</v>
      </c>
      <c r="AV71" s="94">
        <v>0.23</v>
      </c>
    </row>
    <row r="72" spans="1:48" ht="13.5" customHeight="1" thickBot="1">
      <c r="A72" s="107" t="s">
        <v>1813</v>
      </c>
      <c r="B72" s="108" t="s">
        <v>1603</v>
      </c>
      <c r="C72" s="108" t="s">
        <v>1603</v>
      </c>
      <c r="D72" s="95" t="s">
        <v>1735</v>
      </c>
      <c r="E72" s="94">
        <f t="shared" si="2"/>
        <v>72.41000000000001</v>
      </c>
      <c r="F72" s="94">
        <f t="shared" si="4"/>
        <v>57.46000000000001</v>
      </c>
      <c r="G72" s="94">
        <v>16.92</v>
      </c>
      <c r="H72" s="94">
        <v>21.96</v>
      </c>
      <c r="I72" s="94">
        <v>1.53</v>
      </c>
      <c r="J72" s="94">
        <v>14.96</v>
      </c>
      <c r="K72" s="94" t="s">
        <v>1603</v>
      </c>
      <c r="L72" s="94" t="s">
        <v>1603</v>
      </c>
      <c r="M72" s="94">
        <v>2.09</v>
      </c>
      <c r="N72" s="94">
        <f t="shared" si="3"/>
        <v>0</v>
      </c>
      <c r="O72" s="94" t="s">
        <v>1603</v>
      </c>
      <c r="P72" s="94" t="s">
        <v>1603</v>
      </c>
      <c r="Q72" s="94" t="s">
        <v>1603</v>
      </c>
      <c r="R72" s="94" t="s">
        <v>1603</v>
      </c>
      <c r="S72" s="94" t="s">
        <v>1603</v>
      </c>
      <c r="T72" s="94" t="s">
        <v>1603</v>
      </c>
      <c r="U72" s="94" t="s">
        <v>1603</v>
      </c>
      <c r="V72" s="94" t="s">
        <v>1603</v>
      </c>
      <c r="W72" s="94" t="s">
        <v>1603</v>
      </c>
      <c r="X72" s="94" t="s">
        <v>1603</v>
      </c>
      <c r="Y72" s="94" t="s">
        <v>1603</v>
      </c>
      <c r="Z72" s="94" t="s">
        <v>1603</v>
      </c>
      <c r="AA72" s="94" t="s">
        <v>1603</v>
      </c>
      <c r="AB72" s="94" t="s">
        <v>1603</v>
      </c>
      <c r="AC72" s="94" t="s">
        <v>1603</v>
      </c>
      <c r="AD72" s="94" t="s">
        <v>1603</v>
      </c>
      <c r="AE72" s="94" t="s">
        <v>1603</v>
      </c>
      <c r="AF72" s="94" t="s">
        <v>1603</v>
      </c>
      <c r="AG72" s="94" t="s">
        <v>1603</v>
      </c>
      <c r="AH72" s="94" t="s">
        <v>1603</v>
      </c>
      <c r="AI72" s="94" t="s">
        <v>1603</v>
      </c>
      <c r="AJ72" s="94" t="s">
        <v>1603</v>
      </c>
      <c r="AK72" s="97">
        <f t="shared" si="1"/>
        <v>14.95</v>
      </c>
      <c r="AL72" s="94" t="s">
        <v>1603</v>
      </c>
      <c r="AM72" s="94" t="s">
        <v>1603</v>
      </c>
      <c r="AN72" s="94" t="s">
        <v>1603</v>
      </c>
      <c r="AO72" s="94" t="s">
        <v>1603</v>
      </c>
      <c r="AP72" s="94" t="s">
        <v>1603</v>
      </c>
      <c r="AQ72" s="94" t="s">
        <v>1603</v>
      </c>
      <c r="AR72" s="94" t="s">
        <v>1603</v>
      </c>
      <c r="AS72" s="94">
        <v>6.85</v>
      </c>
      <c r="AT72" s="94">
        <v>8.1</v>
      </c>
      <c r="AU72" s="94" t="s">
        <v>1603</v>
      </c>
      <c r="AV72" s="94" t="s">
        <v>1603</v>
      </c>
    </row>
    <row r="73" spans="1:48" ht="13.5" customHeight="1" thickBot="1">
      <c r="A73" s="107" t="s">
        <v>1814</v>
      </c>
      <c r="B73" s="108" t="s">
        <v>1603</v>
      </c>
      <c r="C73" s="108" t="s">
        <v>1603</v>
      </c>
      <c r="D73" s="95" t="s">
        <v>1815</v>
      </c>
      <c r="E73" s="94">
        <f t="shared" si="2"/>
        <v>38.53</v>
      </c>
      <c r="F73" s="94">
        <f t="shared" si="4"/>
        <v>34.22</v>
      </c>
      <c r="G73" s="94">
        <v>8.32</v>
      </c>
      <c r="H73" s="94">
        <v>11.46</v>
      </c>
      <c r="I73" s="94">
        <v>1.03</v>
      </c>
      <c r="J73" s="94">
        <v>9.27</v>
      </c>
      <c r="K73" s="94" t="s">
        <v>1603</v>
      </c>
      <c r="L73" s="94" t="s">
        <v>1603</v>
      </c>
      <c r="M73" s="94">
        <v>4.14</v>
      </c>
      <c r="N73" s="94">
        <f t="shared" si="3"/>
        <v>0</v>
      </c>
      <c r="O73" s="94" t="s">
        <v>1603</v>
      </c>
      <c r="P73" s="94" t="s">
        <v>1603</v>
      </c>
      <c r="Q73" s="94" t="s">
        <v>1603</v>
      </c>
      <c r="R73" s="94" t="s">
        <v>1603</v>
      </c>
      <c r="S73" s="94" t="s">
        <v>1603</v>
      </c>
      <c r="T73" s="94" t="s">
        <v>1603</v>
      </c>
      <c r="U73" s="94" t="s">
        <v>1603</v>
      </c>
      <c r="V73" s="94" t="s">
        <v>1603</v>
      </c>
      <c r="W73" s="94" t="s">
        <v>1603</v>
      </c>
      <c r="X73" s="94" t="s">
        <v>1603</v>
      </c>
      <c r="Y73" s="94" t="s">
        <v>1603</v>
      </c>
      <c r="Z73" s="94" t="s">
        <v>1603</v>
      </c>
      <c r="AA73" s="94" t="s">
        <v>1603</v>
      </c>
      <c r="AB73" s="94" t="s">
        <v>1603</v>
      </c>
      <c r="AC73" s="94" t="s">
        <v>1603</v>
      </c>
      <c r="AD73" s="94" t="s">
        <v>1603</v>
      </c>
      <c r="AE73" s="94" t="s">
        <v>1603</v>
      </c>
      <c r="AF73" s="94" t="s">
        <v>1603</v>
      </c>
      <c r="AG73" s="94" t="s">
        <v>1603</v>
      </c>
      <c r="AH73" s="94" t="s">
        <v>1603</v>
      </c>
      <c r="AI73" s="94" t="s">
        <v>1603</v>
      </c>
      <c r="AJ73" s="94" t="s">
        <v>1603</v>
      </c>
      <c r="AK73" s="97">
        <f aca="true" t="shared" si="5" ref="AK73:AK136">SUM(AL73:AV73)</f>
        <v>4.31</v>
      </c>
      <c r="AL73" s="94" t="s">
        <v>1603</v>
      </c>
      <c r="AM73" s="94" t="s">
        <v>1603</v>
      </c>
      <c r="AN73" s="94" t="s">
        <v>1603</v>
      </c>
      <c r="AO73" s="94" t="s">
        <v>1603</v>
      </c>
      <c r="AP73" s="94" t="s">
        <v>1603</v>
      </c>
      <c r="AQ73" s="94" t="s">
        <v>1603</v>
      </c>
      <c r="AR73" s="94" t="s">
        <v>1603</v>
      </c>
      <c r="AS73" s="94">
        <v>0.9</v>
      </c>
      <c r="AT73" s="94">
        <v>3.4</v>
      </c>
      <c r="AU73" s="94" t="s">
        <v>1603</v>
      </c>
      <c r="AV73" s="94">
        <v>0.01</v>
      </c>
    </row>
    <row r="74" spans="1:48" ht="13.5" customHeight="1" thickBot="1">
      <c r="A74" s="107" t="s">
        <v>1816</v>
      </c>
      <c r="B74" s="108" t="s">
        <v>1603</v>
      </c>
      <c r="C74" s="108" t="s">
        <v>1603</v>
      </c>
      <c r="D74" s="95" t="s">
        <v>1725</v>
      </c>
      <c r="E74" s="94">
        <f aca="true" t="shared" si="6" ref="E74:E137">F74+N74+AK74</f>
        <v>38.53</v>
      </c>
      <c r="F74" s="94">
        <f t="shared" si="4"/>
        <v>34.22</v>
      </c>
      <c r="G74" s="94">
        <v>8.32</v>
      </c>
      <c r="H74" s="94">
        <v>11.46</v>
      </c>
      <c r="I74" s="94">
        <v>1.03</v>
      </c>
      <c r="J74" s="94">
        <v>9.27</v>
      </c>
      <c r="K74" s="94" t="s">
        <v>1603</v>
      </c>
      <c r="L74" s="94" t="s">
        <v>1603</v>
      </c>
      <c r="M74" s="94">
        <v>4.14</v>
      </c>
      <c r="N74" s="94">
        <f aca="true" t="shared" si="7" ref="N74:N137">SUM(O74:AJ74)</f>
        <v>0</v>
      </c>
      <c r="O74" s="94" t="s">
        <v>1603</v>
      </c>
      <c r="P74" s="94" t="s">
        <v>1603</v>
      </c>
      <c r="Q74" s="94" t="s">
        <v>1603</v>
      </c>
      <c r="R74" s="94" t="s">
        <v>1603</v>
      </c>
      <c r="S74" s="94" t="s">
        <v>1603</v>
      </c>
      <c r="T74" s="94" t="s">
        <v>1603</v>
      </c>
      <c r="U74" s="94" t="s">
        <v>1603</v>
      </c>
      <c r="V74" s="94" t="s">
        <v>1603</v>
      </c>
      <c r="W74" s="94" t="s">
        <v>1603</v>
      </c>
      <c r="X74" s="94" t="s">
        <v>1603</v>
      </c>
      <c r="Y74" s="94" t="s">
        <v>1603</v>
      </c>
      <c r="Z74" s="94" t="s">
        <v>1603</v>
      </c>
      <c r="AA74" s="94" t="s">
        <v>1603</v>
      </c>
      <c r="AB74" s="94" t="s">
        <v>1603</v>
      </c>
      <c r="AC74" s="94" t="s">
        <v>1603</v>
      </c>
      <c r="AD74" s="94" t="s">
        <v>1603</v>
      </c>
      <c r="AE74" s="94" t="s">
        <v>1603</v>
      </c>
      <c r="AF74" s="94" t="s">
        <v>1603</v>
      </c>
      <c r="AG74" s="94" t="s">
        <v>1603</v>
      </c>
      <c r="AH74" s="94" t="s">
        <v>1603</v>
      </c>
      <c r="AI74" s="94" t="s">
        <v>1603</v>
      </c>
      <c r="AJ74" s="94" t="s">
        <v>1603</v>
      </c>
      <c r="AK74" s="97">
        <f t="shared" si="5"/>
        <v>4.31</v>
      </c>
      <c r="AL74" s="94" t="s">
        <v>1603</v>
      </c>
      <c r="AM74" s="94" t="s">
        <v>1603</v>
      </c>
      <c r="AN74" s="94" t="s">
        <v>1603</v>
      </c>
      <c r="AO74" s="94" t="s">
        <v>1603</v>
      </c>
      <c r="AP74" s="94" t="s">
        <v>1603</v>
      </c>
      <c r="AQ74" s="94" t="s">
        <v>1603</v>
      </c>
      <c r="AR74" s="94" t="s">
        <v>1603</v>
      </c>
      <c r="AS74" s="94">
        <v>0.9</v>
      </c>
      <c r="AT74" s="94">
        <v>3.4</v>
      </c>
      <c r="AU74" s="94" t="s">
        <v>1603</v>
      </c>
      <c r="AV74" s="94">
        <v>0.01</v>
      </c>
    </row>
    <row r="75" spans="1:48" ht="13.5" customHeight="1" thickBot="1">
      <c r="A75" s="107" t="s">
        <v>1817</v>
      </c>
      <c r="B75" s="108" t="s">
        <v>1603</v>
      </c>
      <c r="C75" s="108" t="s">
        <v>1603</v>
      </c>
      <c r="D75" s="95" t="s">
        <v>1818</v>
      </c>
      <c r="E75" s="94">
        <f t="shared" si="6"/>
        <v>404.88</v>
      </c>
      <c r="F75" s="94">
        <f t="shared" si="4"/>
        <v>316.21</v>
      </c>
      <c r="G75" s="94">
        <v>102.7</v>
      </c>
      <c r="H75" s="94">
        <v>128.39</v>
      </c>
      <c r="I75" s="94">
        <v>8.93</v>
      </c>
      <c r="J75" s="94">
        <v>74.99</v>
      </c>
      <c r="K75" s="94" t="s">
        <v>1603</v>
      </c>
      <c r="L75" s="94" t="s">
        <v>1603</v>
      </c>
      <c r="M75" s="94">
        <v>1.2</v>
      </c>
      <c r="N75" s="94">
        <f t="shared" si="7"/>
        <v>33.879999999999995</v>
      </c>
      <c r="O75" s="94">
        <v>12.09</v>
      </c>
      <c r="P75" s="94">
        <v>0.62</v>
      </c>
      <c r="Q75" s="94" t="s">
        <v>1603</v>
      </c>
      <c r="R75" s="94" t="s">
        <v>1603</v>
      </c>
      <c r="S75" s="94" t="s">
        <v>1603</v>
      </c>
      <c r="T75" s="94">
        <v>0.26</v>
      </c>
      <c r="U75" s="94">
        <v>0.95</v>
      </c>
      <c r="V75" s="94" t="s">
        <v>1603</v>
      </c>
      <c r="W75" s="94" t="s">
        <v>1603</v>
      </c>
      <c r="X75" s="94">
        <v>1.09</v>
      </c>
      <c r="Y75" s="94">
        <v>0.26</v>
      </c>
      <c r="Z75" s="94">
        <v>1.21</v>
      </c>
      <c r="AA75" s="94" t="s">
        <v>1603</v>
      </c>
      <c r="AB75" s="94">
        <v>1.22</v>
      </c>
      <c r="AC75" s="94" t="s">
        <v>1603</v>
      </c>
      <c r="AD75" s="94" t="s">
        <v>1603</v>
      </c>
      <c r="AE75" s="94">
        <v>0.4</v>
      </c>
      <c r="AF75" s="94">
        <v>2.84</v>
      </c>
      <c r="AG75" s="94">
        <v>1.47</v>
      </c>
      <c r="AH75" s="94">
        <v>8.22</v>
      </c>
      <c r="AI75" s="94">
        <v>0.56</v>
      </c>
      <c r="AJ75" s="94">
        <v>2.69</v>
      </c>
      <c r="AK75" s="97">
        <f t="shared" si="5"/>
        <v>54.78999999999999</v>
      </c>
      <c r="AL75" s="94" t="s">
        <v>1603</v>
      </c>
      <c r="AM75" s="94" t="s">
        <v>1603</v>
      </c>
      <c r="AN75" s="94">
        <v>1.78</v>
      </c>
      <c r="AO75" s="94">
        <v>4.84</v>
      </c>
      <c r="AP75" s="94" t="s">
        <v>1603</v>
      </c>
      <c r="AQ75" s="94" t="s">
        <v>1603</v>
      </c>
      <c r="AR75" s="94" t="s">
        <v>1603</v>
      </c>
      <c r="AS75" s="94">
        <v>9.36</v>
      </c>
      <c r="AT75" s="94">
        <v>35.9</v>
      </c>
      <c r="AU75" s="94" t="s">
        <v>1603</v>
      </c>
      <c r="AV75" s="94">
        <v>2.91</v>
      </c>
    </row>
    <row r="76" spans="1:48" ht="13.5" customHeight="1" thickBot="1">
      <c r="A76" s="107" t="s">
        <v>1819</v>
      </c>
      <c r="B76" s="108" t="s">
        <v>1603</v>
      </c>
      <c r="C76" s="108" t="s">
        <v>1603</v>
      </c>
      <c r="D76" s="95" t="s">
        <v>1725</v>
      </c>
      <c r="E76" s="94">
        <f t="shared" si="6"/>
        <v>317.6</v>
      </c>
      <c r="F76" s="94">
        <f t="shared" si="4"/>
        <v>248.31</v>
      </c>
      <c r="G76" s="94">
        <v>80.14</v>
      </c>
      <c r="H76" s="94">
        <v>99.7</v>
      </c>
      <c r="I76" s="94">
        <v>7.09</v>
      </c>
      <c r="J76" s="94">
        <v>60.18</v>
      </c>
      <c r="K76" s="94" t="s">
        <v>1603</v>
      </c>
      <c r="L76" s="94" t="s">
        <v>1603</v>
      </c>
      <c r="M76" s="94">
        <v>1.2</v>
      </c>
      <c r="N76" s="94">
        <f t="shared" si="7"/>
        <v>27.059999999999995</v>
      </c>
      <c r="O76" s="94">
        <v>10.29</v>
      </c>
      <c r="P76" s="94">
        <v>0.16</v>
      </c>
      <c r="Q76" s="94" t="s">
        <v>1603</v>
      </c>
      <c r="R76" s="94" t="s">
        <v>1603</v>
      </c>
      <c r="S76" s="94" t="s">
        <v>1603</v>
      </c>
      <c r="T76" s="94">
        <v>0.05</v>
      </c>
      <c r="U76" s="94">
        <v>0.79</v>
      </c>
      <c r="V76" s="94" t="s">
        <v>1603</v>
      </c>
      <c r="W76" s="94" t="s">
        <v>1603</v>
      </c>
      <c r="X76" s="94">
        <v>0.37</v>
      </c>
      <c r="Y76" s="94" t="s">
        <v>1603</v>
      </c>
      <c r="Z76" s="94">
        <v>0.3</v>
      </c>
      <c r="AA76" s="94" t="s">
        <v>1603</v>
      </c>
      <c r="AB76" s="94">
        <v>0.53</v>
      </c>
      <c r="AC76" s="94" t="s">
        <v>1603</v>
      </c>
      <c r="AD76" s="94" t="s">
        <v>1603</v>
      </c>
      <c r="AE76" s="94" t="s">
        <v>1603</v>
      </c>
      <c r="AF76" s="94">
        <v>2.84</v>
      </c>
      <c r="AG76" s="94">
        <v>1.47</v>
      </c>
      <c r="AH76" s="94">
        <v>8.22</v>
      </c>
      <c r="AI76" s="94">
        <v>0.43</v>
      </c>
      <c r="AJ76" s="94">
        <v>1.61</v>
      </c>
      <c r="AK76" s="97">
        <f t="shared" si="5"/>
        <v>42.23</v>
      </c>
      <c r="AL76" s="94" t="s">
        <v>1603</v>
      </c>
      <c r="AM76" s="94" t="s">
        <v>1603</v>
      </c>
      <c r="AN76" s="94">
        <v>1.78</v>
      </c>
      <c r="AO76" s="94">
        <v>3.91</v>
      </c>
      <c r="AP76" s="94" t="s">
        <v>1603</v>
      </c>
      <c r="AQ76" s="94" t="s">
        <v>1603</v>
      </c>
      <c r="AR76" s="94" t="s">
        <v>1603</v>
      </c>
      <c r="AS76" s="94">
        <v>7.33</v>
      </c>
      <c r="AT76" s="94">
        <v>28.31</v>
      </c>
      <c r="AU76" s="94" t="s">
        <v>1603</v>
      </c>
      <c r="AV76" s="94">
        <v>0.9</v>
      </c>
    </row>
    <row r="77" spans="1:48" ht="13.5" customHeight="1" thickBot="1">
      <c r="A77" s="107" t="s">
        <v>1820</v>
      </c>
      <c r="B77" s="108" t="s">
        <v>1603</v>
      </c>
      <c r="C77" s="108" t="s">
        <v>1603</v>
      </c>
      <c r="D77" s="95" t="s">
        <v>1735</v>
      </c>
      <c r="E77" s="94">
        <f t="shared" si="6"/>
        <v>87.28000000000002</v>
      </c>
      <c r="F77" s="94">
        <f t="shared" si="4"/>
        <v>67.9</v>
      </c>
      <c r="G77" s="94">
        <v>22.56</v>
      </c>
      <c r="H77" s="94">
        <v>28.69</v>
      </c>
      <c r="I77" s="94">
        <v>1.84</v>
      </c>
      <c r="J77" s="94">
        <v>14.81</v>
      </c>
      <c r="K77" s="94" t="s">
        <v>1603</v>
      </c>
      <c r="L77" s="94" t="s">
        <v>1603</v>
      </c>
      <c r="M77" s="94" t="s">
        <v>1603</v>
      </c>
      <c r="N77" s="94">
        <f t="shared" si="7"/>
        <v>6.820000000000001</v>
      </c>
      <c r="O77" s="94">
        <v>1.8</v>
      </c>
      <c r="P77" s="94">
        <v>0.46</v>
      </c>
      <c r="Q77" s="94" t="s">
        <v>1603</v>
      </c>
      <c r="R77" s="94" t="s">
        <v>1603</v>
      </c>
      <c r="S77" s="94" t="s">
        <v>1603</v>
      </c>
      <c r="T77" s="94">
        <v>0.21</v>
      </c>
      <c r="U77" s="94">
        <v>0.16</v>
      </c>
      <c r="V77" s="94" t="s">
        <v>1603</v>
      </c>
      <c r="W77" s="94" t="s">
        <v>1603</v>
      </c>
      <c r="X77" s="94">
        <v>0.72</v>
      </c>
      <c r="Y77" s="94">
        <v>0.26</v>
      </c>
      <c r="Z77" s="94">
        <v>0.91</v>
      </c>
      <c r="AA77" s="94" t="s">
        <v>1603</v>
      </c>
      <c r="AB77" s="94">
        <v>0.69</v>
      </c>
      <c r="AC77" s="94" t="s">
        <v>1603</v>
      </c>
      <c r="AD77" s="94" t="s">
        <v>1603</v>
      </c>
      <c r="AE77" s="94">
        <v>0.4</v>
      </c>
      <c r="AF77" s="94" t="s">
        <v>1603</v>
      </c>
      <c r="AG77" s="94" t="s">
        <v>1603</v>
      </c>
      <c r="AH77" s="94" t="s">
        <v>1603</v>
      </c>
      <c r="AI77" s="94">
        <v>0.13</v>
      </c>
      <c r="AJ77" s="94">
        <v>1.08</v>
      </c>
      <c r="AK77" s="97">
        <f t="shared" si="5"/>
        <v>12.56</v>
      </c>
      <c r="AL77" s="94" t="s">
        <v>1603</v>
      </c>
      <c r="AM77" s="94" t="s">
        <v>1603</v>
      </c>
      <c r="AN77" s="94" t="s">
        <v>1603</v>
      </c>
      <c r="AO77" s="94">
        <v>0.93</v>
      </c>
      <c r="AP77" s="94" t="s">
        <v>1603</v>
      </c>
      <c r="AQ77" s="94" t="s">
        <v>1603</v>
      </c>
      <c r="AR77" s="94" t="s">
        <v>1603</v>
      </c>
      <c r="AS77" s="94">
        <v>2.03</v>
      </c>
      <c r="AT77" s="94">
        <v>7.59</v>
      </c>
      <c r="AU77" s="94" t="s">
        <v>1603</v>
      </c>
      <c r="AV77" s="94">
        <v>2.01</v>
      </c>
    </row>
    <row r="78" spans="1:48" ht="13.5" customHeight="1" thickBot="1">
      <c r="A78" s="107" t="s">
        <v>1610</v>
      </c>
      <c r="B78" s="108" t="s">
        <v>1603</v>
      </c>
      <c r="C78" s="108" t="s">
        <v>1603</v>
      </c>
      <c r="D78" s="95" t="s">
        <v>1068</v>
      </c>
      <c r="E78" s="94">
        <f t="shared" si="6"/>
        <v>9033.66</v>
      </c>
      <c r="F78" s="94">
        <f t="shared" si="4"/>
        <v>6121.1</v>
      </c>
      <c r="G78" s="94">
        <v>2031.24</v>
      </c>
      <c r="H78" s="94">
        <v>3112.44</v>
      </c>
      <c r="I78" s="94">
        <v>82.14</v>
      </c>
      <c r="J78" s="94">
        <v>868.75</v>
      </c>
      <c r="K78" s="94">
        <v>3.74</v>
      </c>
      <c r="L78" s="94" t="s">
        <v>1603</v>
      </c>
      <c r="M78" s="94">
        <v>22.79</v>
      </c>
      <c r="N78" s="94">
        <f t="shared" si="7"/>
        <v>1830.06</v>
      </c>
      <c r="O78" s="94">
        <v>87.93</v>
      </c>
      <c r="P78" s="94">
        <v>43.97</v>
      </c>
      <c r="Q78" s="94" t="s">
        <v>1603</v>
      </c>
      <c r="R78" s="94">
        <v>0.41</v>
      </c>
      <c r="S78" s="94">
        <v>5.47</v>
      </c>
      <c r="T78" s="94">
        <v>124.19</v>
      </c>
      <c r="U78" s="94">
        <v>26.91</v>
      </c>
      <c r="V78" s="94">
        <v>11.23</v>
      </c>
      <c r="W78" s="94">
        <v>64.58</v>
      </c>
      <c r="X78" s="94">
        <v>76.33</v>
      </c>
      <c r="Y78" s="94">
        <v>64.81</v>
      </c>
      <c r="Z78" s="94">
        <v>14.92</v>
      </c>
      <c r="AA78" s="94">
        <v>76.12</v>
      </c>
      <c r="AB78" s="94">
        <v>12.81</v>
      </c>
      <c r="AC78" s="94">
        <v>53.82</v>
      </c>
      <c r="AD78" s="94">
        <v>1.63</v>
      </c>
      <c r="AE78" s="94" t="s">
        <v>1603</v>
      </c>
      <c r="AF78" s="94">
        <v>882.99</v>
      </c>
      <c r="AG78" s="94" t="s">
        <v>1603</v>
      </c>
      <c r="AH78" s="94">
        <v>211.05</v>
      </c>
      <c r="AI78" s="94">
        <v>66.18</v>
      </c>
      <c r="AJ78" s="94">
        <v>4.71</v>
      </c>
      <c r="AK78" s="97">
        <f t="shared" si="5"/>
        <v>1082.5</v>
      </c>
      <c r="AL78" s="94" t="s">
        <v>1603</v>
      </c>
      <c r="AM78" s="94" t="s">
        <v>1603</v>
      </c>
      <c r="AN78" s="94">
        <v>4.51</v>
      </c>
      <c r="AO78" s="94">
        <v>300.03</v>
      </c>
      <c r="AP78" s="94">
        <v>2.19</v>
      </c>
      <c r="AQ78" s="94" t="s">
        <v>1603</v>
      </c>
      <c r="AR78" s="94">
        <v>0.08</v>
      </c>
      <c r="AS78" s="94">
        <v>156.55</v>
      </c>
      <c r="AT78" s="94">
        <v>581.37</v>
      </c>
      <c r="AU78" s="94" t="s">
        <v>1603</v>
      </c>
      <c r="AV78" s="94">
        <v>37.77</v>
      </c>
    </row>
    <row r="79" spans="1:48" ht="13.5" customHeight="1" thickBot="1">
      <c r="A79" s="107" t="s">
        <v>1821</v>
      </c>
      <c r="B79" s="108" t="s">
        <v>1603</v>
      </c>
      <c r="C79" s="108" t="s">
        <v>1603</v>
      </c>
      <c r="D79" s="95" t="s">
        <v>1822</v>
      </c>
      <c r="E79" s="94">
        <f t="shared" si="6"/>
        <v>5784.62</v>
      </c>
      <c r="F79" s="94">
        <f t="shared" si="4"/>
        <v>3567.7299999999996</v>
      </c>
      <c r="G79" s="94">
        <v>1153.52</v>
      </c>
      <c r="H79" s="94">
        <v>1906.43</v>
      </c>
      <c r="I79" s="94">
        <v>19.77</v>
      </c>
      <c r="J79" s="94">
        <v>473.91</v>
      </c>
      <c r="K79" s="94">
        <v>3.74</v>
      </c>
      <c r="L79" s="94" t="s">
        <v>1603</v>
      </c>
      <c r="M79" s="94">
        <v>10.36</v>
      </c>
      <c r="N79" s="94">
        <f t="shared" si="7"/>
        <v>1353.3400000000001</v>
      </c>
      <c r="O79" s="94">
        <v>21.94</v>
      </c>
      <c r="P79" s="94" t="s">
        <v>1603</v>
      </c>
      <c r="Q79" s="94" t="s">
        <v>1603</v>
      </c>
      <c r="R79" s="94">
        <v>0.34</v>
      </c>
      <c r="S79" s="94">
        <v>1.53</v>
      </c>
      <c r="T79" s="94">
        <v>104.64</v>
      </c>
      <c r="U79" s="94">
        <v>23.02</v>
      </c>
      <c r="V79" s="94">
        <v>11.23</v>
      </c>
      <c r="W79" s="94">
        <v>42.41</v>
      </c>
      <c r="X79" s="94">
        <v>15.64</v>
      </c>
      <c r="Y79" s="94">
        <v>13.3</v>
      </c>
      <c r="Z79" s="94" t="s">
        <v>1603</v>
      </c>
      <c r="AA79" s="94">
        <v>38.87</v>
      </c>
      <c r="AB79" s="94">
        <v>7.26</v>
      </c>
      <c r="AC79" s="94">
        <v>10</v>
      </c>
      <c r="AD79" s="94" t="s">
        <v>1603</v>
      </c>
      <c r="AE79" s="94" t="s">
        <v>1603</v>
      </c>
      <c r="AF79" s="94">
        <v>882.99</v>
      </c>
      <c r="AG79" s="94" t="s">
        <v>1603</v>
      </c>
      <c r="AH79" s="94">
        <v>136.17</v>
      </c>
      <c r="AI79" s="94">
        <v>44</v>
      </c>
      <c r="AJ79" s="94" t="s">
        <v>1603</v>
      </c>
      <c r="AK79" s="97">
        <f t="shared" si="5"/>
        <v>863.55</v>
      </c>
      <c r="AL79" s="94" t="s">
        <v>1603</v>
      </c>
      <c r="AM79" s="94" t="s">
        <v>1603</v>
      </c>
      <c r="AN79" s="94">
        <v>3.31</v>
      </c>
      <c r="AO79" s="94">
        <v>300.03</v>
      </c>
      <c r="AP79" s="94">
        <v>2.19</v>
      </c>
      <c r="AQ79" s="94" t="s">
        <v>1603</v>
      </c>
      <c r="AR79" s="94">
        <v>0.08</v>
      </c>
      <c r="AS79" s="94">
        <v>111.89</v>
      </c>
      <c r="AT79" s="94">
        <v>418.67</v>
      </c>
      <c r="AU79" s="94" t="s">
        <v>1603</v>
      </c>
      <c r="AV79" s="94">
        <v>27.38</v>
      </c>
    </row>
    <row r="80" spans="1:48" ht="13.5" customHeight="1" thickBot="1">
      <c r="A80" s="107" t="s">
        <v>1823</v>
      </c>
      <c r="B80" s="108" t="s">
        <v>1603</v>
      </c>
      <c r="C80" s="108" t="s">
        <v>1603</v>
      </c>
      <c r="D80" s="95" t="s">
        <v>1725</v>
      </c>
      <c r="E80" s="94">
        <f t="shared" si="6"/>
        <v>5633.8099999999995</v>
      </c>
      <c r="F80" s="94">
        <f t="shared" si="4"/>
        <v>3567.7299999999996</v>
      </c>
      <c r="G80" s="94">
        <v>1153.52</v>
      </c>
      <c r="H80" s="94">
        <v>1906.43</v>
      </c>
      <c r="I80" s="94">
        <v>19.77</v>
      </c>
      <c r="J80" s="94">
        <v>473.91</v>
      </c>
      <c r="K80" s="94">
        <v>3.74</v>
      </c>
      <c r="L80" s="94" t="s">
        <v>1603</v>
      </c>
      <c r="M80" s="94">
        <v>10.36</v>
      </c>
      <c r="N80" s="94">
        <f t="shared" si="7"/>
        <v>1299.3400000000001</v>
      </c>
      <c r="O80" s="94">
        <v>21.94</v>
      </c>
      <c r="P80" s="94" t="s">
        <v>1603</v>
      </c>
      <c r="Q80" s="94" t="s">
        <v>1603</v>
      </c>
      <c r="R80" s="94">
        <v>0.34</v>
      </c>
      <c r="S80" s="94">
        <v>1.53</v>
      </c>
      <c r="T80" s="94">
        <v>104.64</v>
      </c>
      <c r="U80" s="94">
        <v>23.02</v>
      </c>
      <c r="V80" s="94">
        <v>11.23</v>
      </c>
      <c r="W80" s="94">
        <v>42.41</v>
      </c>
      <c r="X80" s="94">
        <v>15.64</v>
      </c>
      <c r="Y80" s="94">
        <v>13.3</v>
      </c>
      <c r="Z80" s="94" t="s">
        <v>1603</v>
      </c>
      <c r="AA80" s="94">
        <v>38.87</v>
      </c>
      <c r="AB80" s="94">
        <v>7.26</v>
      </c>
      <c r="AC80" s="94" t="s">
        <v>1603</v>
      </c>
      <c r="AD80" s="94" t="s">
        <v>1603</v>
      </c>
      <c r="AE80" s="94" t="s">
        <v>1603</v>
      </c>
      <c r="AF80" s="94">
        <v>882.99</v>
      </c>
      <c r="AG80" s="94" t="s">
        <v>1603</v>
      </c>
      <c r="AH80" s="94">
        <v>136.17</v>
      </c>
      <c r="AI80" s="94" t="s">
        <v>1603</v>
      </c>
      <c r="AJ80" s="94" t="s">
        <v>1603</v>
      </c>
      <c r="AK80" s="97">
        <f t="shared" si="5"/>
        <v>766.74</v>
      </c>
      <c r="AL80" s="94" t="s">
        <v>1603</v>
      </c>
      <c r="AM80" s="94" t="s">
        <v>1603</v>
      </c>
      <c r="AN80" s="94">
        <v>3.31</v>
      </c>
      <c r="AO80" s="94">
        <v>203.22</v>
      </c>
      <c r="AP80" s="94">
        <v>2.19</v>
      </c>
      <c r="AQ80" s="94" t="s">
        <v>1603</v>
      </c>
      <c r="AR80" s="94">
        <v>0.08</v>
      </c>
      <c r="AS80" s="94">
        <v>111.89</v>
      </c>
      <c r="AT80" s="94">
        <v>418.67</v>
      </c>
      <c r="AU80" s="94" t="s">
        <v>1603</v>
      </c>
      <c r="AV80" s="94">
        <v>27.38</v>
      </c>
    </row>
    <row r="81" spans="1:48" ht="13.5" customHeight="1" thickBot="1">
      <c r="A81" s="107" t="s">
        <v>1824</v>
      </c>
      <c r="B81" s="108" t="s">
        <v>1603</v>
      </c>
      <c r="C81" s="108" t="s">
        <v>1603</v>
      </c>
      <c r="D81" s="95" t="s">
        <v>1825</v>
      </c>
      <c r="E81" s="94">
        <f t="shared" si="6"/>
        <v>10</v>
      </c>
      <c r="F81" s="94">
        <f t="shared" si="4"/>
        <v>0</v>
      </c>
      <c r="G81" s="94" t="s">
        <v>1603</v>
      </c>
      <c r="H81" s="94" t="s">
        <v>1603</v>
      </c>
      <c r="I81" s="94" t="s">
        <v>1603</v>
      </c>
      <c r="J81" s="94" t="s">
        <v>1603</v>
      </c>
      <c r="K81" s="94" t="s">
        <v>1603</v>
      </c>
      <c r="L81" s="94" t="s">
        <v>1603</v>
      </c>
      <c r="M81" s="94" t="s">
        <v>1603</v>
      </c>
      <c r="N81" s="94">
        <f t="shared" si="7"/>
        <v>10</v>
      </c>
      <c r="O81" s="94" t="s">
        <v>1603</v>
      </c>
      <c r="P81" s="94" t="s">
        <v>1603</v>
      </c>
      <c r="Q81" s="94" t="s">
        <v>1603</v>
      </c>
      <c r="R81" s="94" t="s">
        <v>1603</v>
      </c>
      <c r="S81" s="94" t="s">
        <v>1603</v>
      </c>
      <c r="T81" s="94" t="s">
        <v>1603</v>
      </c>
      <c r="U81" s="94" t="s">
        <v>1603</v>
      </c>
      <c r="V81" s="94" t="s">
        <v>1603</v>
      </c>
      <c r="W81" s="94" t="s">
        <v>1603</v>
      </c>
      <c r="X81" s="94" t="s">
        <v>1603</v>
      </c>
      <c r="Y81" s="94" t="s">
        <v>1603</v>
      </c>
      <c r="Z81" s="94" t="s">
        <v>1603</v>
      </c>
      <c r="AA81" s="94" t="s">
        <v>1603</v>
      </c>
      <c r="AB81" s="94" t="s">
        <v>1603</v>
      </c>
      <c r="AC81" s="94">
        <v>10</v>
      </c>
      <c r="AD81" s="94" t="s">
        <v>1603</v>
      </c>
      <c r="AE81" s="94" t="s">
        <v>1603</v>
      </c>
      <c r="AF81" s="94" t="s">
        <v>1603</v>
      </c>
      <c r="AG81" s="94" t="s">
        <v>1603</v>
      </c>
      <c r="AH81" s="94" t="s">
        <v>1603</v>
      </c>
      <c r="AI81" s="94" t="s">
        <v>1603</v>
      </c>
      <c r="AJ81" s="94" t="s">
        <v>1603</v>
      </c>
      <c r="AK81" s="97">
        <f t="shared" si="5"/>
        <v>0</v>
      </c>
      <c r="AL81" s="94" t="s">
        <v>1603</v>
      </c>
      <c r="AM81" s="94" t="s">
        <v>1603</v>
      </c>
      <c r="AN81" s="94" t="s">
        <v>1603</v>
      </c>
      <c r="AO81" s="94" t="s">
        <v>1603</v>
      </c>
      <c r="AP81" s="94" t="s">
        <v>1603</v>
      </c>
      <c r="AQ81" s="94" t="s">
        <v>1603</v>
      </c>
      <c r="AR81" s="94" t="s">
        <v>1603</v>
      </c>
      <c r="AS81" s="94" t="s">
        <v>1603</v>
      </c>
      <c r="AT81" s="94" t="s">
        <v>1603</v>
      </c>
      <c r="AU81" s="94" t="s">
        <v>1603</v>
      </c>
      <c r="AV81" s="94" t="s">
        <v>1603</v>
      </c>
    </row>
    <row r="82" spans="1:48" ht="13.5" customHeight="1" thickBot="1">
      <c r="A82" s="107" t="s">
        <v>1826</v>
      </c>
      <c r="B82" s="108" t="s">
        <v>1603</v>
      </c>
      <c r="C82" s="108" t="s">
        <v>1603</v>
      </c>
      <c r="D82" s="95" t="s">
        <v>1827</v>
      </c>
      <c r="E82" s="94">
        <f t="shared" si="6"/>
        <v>0</v>
      </c>
      <c r="F82" s="94">
        <f t="shared" si="4"/>
        <v>0</v>
      </c>
      <c r="G82" s="94" t="s">
        <v>1603</v>
      </c>
      <c r="H82" s="94" t="s">
        <v>1603</v>
      </c>
      <c r="I82" s="94" t="s">
        <v>1603</v>
      </c>
      <c r="J82" s="94" t="s">
        <v>1603</v>
      </c>
      <c r="K82" s="94" t="s">
        <v>1603</v>
      </c>
      <c r="L82" s="94" t="s">
        <v>1603</v>
      </c>
      <c r="M82" s="94" t="s">
        <v>1603</v>
      </c>
      <c r="N82" s="94">
        <f t="shared" si="7"/>
        <v>0</v>
      </c>
      <c r="O82" s="94" t="s">
        <v>1603</v>
      </c>
      <c r="P82" s="94" t="s">
        <v>1603</v>
      </c>
      <c r="Q82" s="94" t="s">
        <v>1603</v>
      </c>
      <c r="R82" s="94" t="s">
        <v>1603</v>
      </c>
      <c r="S82" s="94" t="s">
        <v>1603</v>
      </c>
      <c r="T82" s="94" t="s">
        <v>1603</v>
      </c>
      <c r="U82" s="94" t="s">
        <v>1603</v>
      </c>
      <c r="V82" s="94" t="s">
        <v>1603</v>
      </c>
      <c r="W82" s="94" t="s">
        <v>1603</v>
      </c>
      <c r="X82" s="94" t="s">
        <v>1603</v>
      </c>
      <c r="Y82" s="94" t="s">
        <v>1603</v>
      </c>
      <c r="Z82" s="94" t="s">
        <v>1603</v>
      </c>
      <c r="AA82" s="94" t="s">
        <v>1603</v>
      </c>
      <c r="AB82" s="94" t="s">
        <v>1603</v>
      </c>
      <c r="AC82" s="94" t="s">
        <v>1603</v>
      </c>
      <c r="AD82" s="94" t="s">
        <v>1603</v>
      </c>
      <c r="AE82" s="94" t="s">
        <v>1603</v>
      </c>
      <c r="AF82" s="94" t="s">
        <v>1603</v>
      </c>
      <c r="AG82" s="94" t="s">
        <v>1603</v>
      </c>
      <c r="AH82" s="94" t="s">
        <v>1603</v>
      </c>
      <c r="AI82" s="94" t="s">
        <v>1603</v>
      </c>
      <c r="AJ82" s="94" t="s">
        <v>1603</v>
      </c>
      <c r="AK82" s="97">
        <f t="shared" si="5"/>
        <v>0</v>
      </c>
      <c r="AL82" s="94" t="s">
        <v>1603</v>
      </c>
      <c r="AM82" s="94" t="s">
        <v>1603</v>
      </c>
      <c r="AN82" s="94" t="s">
        <v>1603</v>
      </c>
      <c r="AO82" s="94" t="s">
        <v>1603</v>
      </c>
      <c r="AP82" s="94" t="s">
        <v>1603</v>
      </c>
      <c r="AQ82" s="94" t="s">
        <v>1603</v>
      </c>
      <c r="AR82" s="94" t="s">
        <v>1603</v>
      </c>
      <c r="AS82" s="94" t="s">
        <v>1603</v>
      </c>
      <c r="AT82" s="94" t="s">
        <v>1603</v>
      </c>
      <c r="AU82" s="94" t="s">
        <v>1603</v>
      </c>
      <c r="AV82" s="94" t="s">
        <v>1603</v>
      </c>
    </row>
    <row r="83" spans="1:48" ht="13.5" customHeight="1" thickBot="1">
      <c r="A83" s="107" t="s">
        <v>1828</v>
      </c>
      <c r="B83" s="108" t="s">
        <v>1603</v>
      </c>
      <c r="C83" s="108" t="s">
        <v>1603</v>
      </c>
      <c r="D83" s="95" t="s">
        <v>1829</v>
      </c>
      <c r="E83" s="94">
        <f t="shared" si="6"/>
        <v>96.81</v>
      </c>
      <c r="F83" s="94">
        <f t="shared" si="4"/>
        <v>0</v>
      </c>
      <c r="G83" s="94" t="s">
        <v>1603</v>
      </c>
      <c r="H83" s="94" t="s">
        <v>1603</v>
      </c>
      <c r="I83" s="94" t="s">
        <v>1603</v>
      </c>
      <c r="J83" s="94" t="s">
        <v>1603</v>
      </c>
      <c r="K83" s="94" t="s">
        <v>1603</v>
      </c>
      <c r="L83" s="94" t="s">
        <v>1603</v>
      </c>
      <c r="M83" s="94" t="s">
        <v>1603</v>
      </c>
      <c r="N83" s="94">
        <f t="shared" si="7"/>
        <v>0</v>
      </c>
      <c r="O83" s="94" t="s">
        <v>1603</v>
      </c>
      <c r="P83" s="94" t="s">
        <v>1603</v>
      </c>
      <c r="Q83" s="94" t="s">
        <v>1603</v>
      </c>
      <c r="R83" s="94" t="s">
        <v>1603</v>
      </c>
      <c r="S83" s="94" t="s">
        <v>1603</v>
      </c>
      <c r="T83" s="94" t="s">
        <v>1603</v>
      </c>
      <c r="U83" s="94" t="s">
        <v>1603</v>
      </c>
      <c r="V83" s="94" t="s">
        <v>1603</v>
      </c>
      <c r="W83" s="94" t="s">
        <v>1603</v>
      </c>
      <c r="X83" s="94" t="s">
        <v>1603</v>
      </c>
      <c r="Y83" s="94" t="s">
        <v>1603</v>
      </c>
      <c r="Z83" s="94" t="s">
        <v>1603</v>
      </c>
      <c r="AA83" s="94" t="s">
        <v>1603</v>
      </c>
      <c r="AB83" s="94" t="s">
        <v>1603</v>
      </c>
      <c r="AC83" s="94" t="s">
        <v>1603</v>
      </c>
      <c r="AD83" s="94" t="s">
        <v>1603</v>
      </c>
      <c r="AE83" s="94" t="s">
        <v>1603</v>
      </c>
      <c r="AF83" s="94" t="s">
        <v>1603</v>
      </c>
      <c r="AG83" s="94" t="s">
        <v>1603</v>
      </c>
      <c r="AH83" s="94" t="s">
        <v>1603</v>
      </c>
      <c r="AI83" s="94" t="s">
        <v>1603</v>
      </c>
      <c r="AJ83" s="94" t="s">
        <v>1603</v>
      </c>
      <c r="AK83" s="97">
        <f t="shared" si="5"/>
        <v>96.81</v>
      </c>
      <c r="AL83" s="94" t="s">
        <v>1603</v>
      </c>
      <c r="AM83" s="94" t="s">
        <v>1603</v>
      </c>
      <c r="AN83" s="94" t="s">
        <v>1603</v>
      </c>
      <c r="AO83" s="94">
        <v>96.81</v>
      </c>
      <c r="AP83" s="94" t="s">
        <v>1603</v>
      </c>
      <c r="AQ83" s="94" t="s">
        <v>1603</v>
      </c>
      <c r="AR83" s="94" t="s">
        <v>1603</v>
      </c>
      <c r="AS83" s="94" t="s">
        <v>1603</v>
      </c>
      <c r="AT83" s="94" t="s">
        <v>1603</v>
      </c>
      <c r="AU83" s="94" t="s">
        <v>1603</v>
      </c>
      <c r="AV83" s="94" t="s">
        <v>1603</v>
      </c>
    </row>
    <row r="84" spans="1:48" ht="13.5" customHeight="1" thickBot="1">
      <c r="A84" s="107" t="s">
        <v>1830</v>
      </c>
      <c r="B84" s="108" t="s">
        <v>1603</v>
      </c>
      <c r="C84" s="108" t="s">
        <v>1603</v>
      </c>
      <c r="D84" s="95" t="s">
        <v>1831</v>
      </c>
      <c r="E84" s="94">
        <f t="shared" si="6"/>
        <v>44</v>
      </c>
      <c r="F84" s="94">
        <f t="shared" si="4"/>
        <v>0</v>
      </c>
      <c r="G84" s="94" t="s">
        <v>1603</v>
      </c>
      <c r="H84" s="94" t="s">
        <v>1603</v>
      </c>
      <c r="I84" s="94" t="s">
        <v>1603</v>
      </c>
      <c r="J84" s="94" t="s">
        <v>1603</v>
      </c>
      <c r="K84" s="94" t="s">
        <v>1603</v>
      </c>
      <c r="L84" s="94" t="s">
        <v>1603</v>
      </c>
      <c r="M84" s="94" t="s">
        <v>1603</v>
      </c>
      <c r="N84" s="94">
        <f t="shared" si="7"/>
        <v>44</v>
      </c>
      <c r="O84" s="94" t="s">
        <v>1603</v>
      </c>
      <c r="P84" s="94" t="s">
        <v>1603</v>
      </c>
      <c r="Q84" s="94" t="s">
        <v>1603</v>
      </c>
      <c r="R84" s="94" t="s">
        <v>1603</v>
      </c>
      <c r="S84" s="94" t="s">
        <v>1603</v>
      </c>
      <c r="T84" s="94" t="s">
        <v>1603</v>
      </c>
      <c r="U84" s="94" t="s">
        <v>1603</v>
      </c>
      <c r="V84" s="94" t="s">
        <v>1603</v>
      </c>
      <c r="W84" s="94" t="s">
        <v>1603</v>
      </c>
      <c r="X84" s="94" t="s">
        <v>1603</v>
      </c>
      <c r="Y84" s="94" t="s">
        <v>1603</v>
      </c>
      <c r="Z84" s="94" t="s">
        <v>1603</v>
      </c>
      <c r="AA84" s="94" t="s">
        <v>1603</v>
      </c>
      <c r="AB84" s="94" t="s">
        <v>1603</v>
      </c>
      <c r="AC84" s="94" t="s">
        <v>1603</v>
      </c>
      <c r="AD84" s="94" t="s">
        <v>1603</v>
      </c>
      <c r="AE84" s="94" t="s">
        <v>1603</v>
      </c>
      <c r="AF84" s="94" t="s">
        <v>1603</v>
      </c>
      <c r="AG84" s="94" t="s">
        <v>1603</v>
      </c>
      <c r="AH84" s="94" t="s">
        <v>1603</v>
      </c>
      <c r="AI84" s="94">
        <v>44</v>
      </c>
      <c r="AJ84" s="94" t="s">
        <v>1603</v>
      </c>
      <c r="AK84" s="97">
        <f t="shared" si="5"/>
        <v>0</v>
      </c>
      <c r="AL84" s="94" t="s">
        <v>1603</v>
      </c>
      <c r="AM84" s="94" t="s">
        <v>1603</v>
      </c>
      <c r="AN84" s="94" t="s">
        <v>1603</v>
      </c>
      <c r="AO84" s="94" t="s">
        <v>1603</v>
      </c>
      <c r="AP84" s="94" t="s">
        <v>1603</v>
      </c>
      <c r="AQ84" s="94" t="s">
        <v>1603</v>
      </c>
      <c r="AR84" s="94" t="s">
        <v>1603</v>
      </c>
      <c r="AS84" s="94" t="s">
        <v>1603</v>
      </c>
      <c r="AT84" s="94" t="s">
        <v>1603</v>
      </c>
      <c r="AU84" s="94" t="s">
        <v>1603</v>
      </c>
      <c r="AV84" s="94" t="s">
        <v>1603</v>
      </c>
    </row>
    <row r="85" spans="1:48" ht="13.5" customHeight="1" thickBot="1">
      <c r="A85" s="107" t="s">
        <v>1832</v>
      </c>
      <c r="B85" s="108" t="s">
        <v>1603</v>
      </c>
      <c r="C85" s="108" t="s">
        <v>1603</v>
      </c>
      <c r="D85" s="95" t="s">
        <v>1833</v>
      </c>
      <c r="E85" s="94">
        <f t="shared" si="6"/>
        <v>1038.85</v>
      </c>
      <c r="F85" s="94">
        <f t="shared" si="4"/>
        <v>620.3399999999999</v>
      </c>
      <c r="G85" s="94">
        <v>222.48</v>
      </c>
      <c r="H85" s="94">
        <v>363.95</v>
      </c>
      <c r="I85" s="94">
        <v>21.48</v>
      </c>
      <c r="J85" s="94" t="s">
        <v>1603</v>
      </c>
      <c r="K85" s="94" t="s">
        <v>1603</v>
      </c>
      <c r="L85" s="94" t="s">
        <v>1603</v>
      </c>
      <c r="M85" s="94">
        <v>12.43</v>
      </c>
      <c r="N85" s="94">
        <f t="shared" si="7"/>
        <v>303.12</v>
      </c>
      <c r="O85" s="94">
        <v>43.86</v>
      </c>
      <c r="P85" s="94">
        <v>27.15</v>
      </c>
      <c r="Q85" s="94" t="s">
        <v>1603</v>
      </c>
      <c r="R85" s="94">
        <v>0.08</v>
      </c>
      <c r="S85" s="94">
        <v>0.67</v>
      </c>
      <c r="T85" s="94">
        <v>3.81</v>
      </c>
      <c r="U85" s="94">
        <v>1.53</v>
      </c>
      <c r="V85" s="94" t="s">
        <v>1603</v>
      </c>
      <c r="W85" s="94">
        <v>3.2</v>
      </c>
      <c r="X85" s="94">
        <v>60.69</v>
      </c>
      <c r="Y85" s="94">
        <v>28.84</v>
      </c>
      <c r="Z85" s="94">
        <v>14.92</v>
      </c>
      <c r="AA85" s="94">
        <v>37.25</v>
      </c>
      <c r="AB85" s="94">
        <v>5.42</v>
      </c>
      <c r="AC85" s="94">
        <v>43.82</v>
      </c>
      <c r="AD85" s="94">
        <v>1.63</v>
      </c>
      <c r="AE85" s="94" t="s">
        <v>1603</v>
      </c>
      <c r="AF85" s="94" t="s">
        <v>1603</v>
      </c>
      <c r="AG85" s="94" t="s">
        <v>1603</v>
      </c>
      <c r="AH85" s="94">
        <v>3.36</v>
      </c>
      <c r="AI85" s="94">
        <v>22.18</v>
      </c>
      <c r="AJ85" s="94">
        <v>4.71</v>
      </c>
      <c r="AK85" s="97">
        <f t="shared" si="5"/>
        <v>115.39</v>
      </c>
      <c r="AL85" s="94" t="s">
        <v>1603</v>
      </c>
      <c r="AM85" s="94" t="s">
        <v>1603</v>
      </c>
      <c r="AN85" s="94">
        <v>1.2</v>
      </c>
      <c r="AO85" s="94" t="s">
        <v>1603</v>
      </c>
      <c r="AP85" s="94" t="s">
        <v>1603</v>
      </c>
      <c r="AQ85" s="94" t="s">
        <v>1603</v>
      </c>
      <c r="AR85" s="94" t="s">
        <v>1603</v>
      </c>
      <c r="AS85" s="94">
        <v>21.15</v>
      </c>
      <c r="AT85" s="94">
        <v>82.65</v>
      </c>
      <c r="AU85" s="94" t="s">
        <v>1603</v>
      </c>
      <c r="AV85" s="94">
        <v>10.39</v>
      </c>
    </row>
    <row r="86" spans="1:48" ht="13.5" customHeight="1" thickBot="1">
      <c r="A86" s="107" t="s">
        <v>1834</v>
      </c>
      <c r="B86" s="108" t="s">
        <v>1603</v>
      </c>
      <c r="C86" s="108" t="s">
        <v>1603</v>
      </c>
      <c r="D86" s="95" t="s">
        <v>1725</v>
      </c>
      <c r="E86" s="94">
        <f t="shared" si="6"/>
        <v>980.64</v>
      </c>
      <c r="F86" s="94">
        <f aca="true" t="shared" si="8" ref="F86:F149">SUM(G86:M86)</f>
        <v>588.9399999999999</v>
      </c>
      <c r="G86" s="94">
        <v>210.48</v>
      </c>
      <c r="H86" s="94">
        <v>345.55</v>
      </c>
      <c r="I86" s="94">
        <v>20.48</v>
      </c>
      <c r="J86" s="94" t="s">
        <v>1603</v>
      </c>
      <c r="K86" s="94" t="s">
        <v>1603</v>
      </c>
      <c r="L86" s="94" t="s">
        <v>1603</v>
      </c>
      <c r="M86" s="94">
        <v>12.43</v>
      </c>
      <c r="N86" s="94">
        <f t="shared" si="7"/>
        <v>280.21000000000004</v>
      </c>
      <c r="O86" s="94">
        <v>40.1</v>
      </c>
      <c r="P86" s="94">
        <v>25.83</v>
      </c>
      <c r="Q86" s="94" t="s">
        <v>1603</v>
      </c>
      <c r="R86" s="94">
        <v>0.08</v>
      </c>
      <c r="S86" s="94">
        <v>0.67</v>
      </c>
      <c r="T86" s="94">
        <v>3.81</v>
      </c>
      <c r="U86" s="94">
        <v>1.53</v>
      </c>
      <c r="V86" s="94" t="s">
        <v>1603</v>
      </c>
      <c r="W86" s="94">
        <v>3.2</v>
      </c>
      <c r="X86" s="94">
        <v>58.44</v>
      </c>
      <c r="Y86" s="94">
        <v>25.61</v>
      </c>
      <c r="Z86" s="94">
        <v>13.8</v>
      </c>
      <c r="AA86" s="94">
        <v>32.43</v>
      </c>
      <c r="AB86" s="94">
        <v>5.42</v>
      </c>
      <c r="AC86" s="94">
        <v>42.56</v>
      </c>
      <c r="AD86" s="94">
        <v>1.63</v>
      </c>
      <c r="AE86" s="94" t="s">
        <v>1603</v>
      </c>
      <c r="AF86" s="94" t="s">
        <v>1603</v>
      </c>
      <c r="AG86" s="94" t="s">
        <v>1603</v>
      </c>
      <c r="AH86" s="94">
        <v>3.36</v>
      </c>
      <c r="AI86" s="94">
        <v>20.02</v>
      </c>
      <c r="AJ86" s="94">
        <v>1.72</v>
      </c>
      <c r="AK86" s="97">
        <f t="shared" si="5"/>
        <v>111.49000000000001</v>
      </c>
      <c r="AL86" s="94" t="s">
        <v>1603</v>
      </c>
      <c r="AM86" s="94" t="s">
        <v>1603</v>
      </c>
      <c r="AN86" s="94">
        <v>1.2</v>
      </c>
      <c r="AO86" s="94" t="s">
        <v>1603</v>
      </c>
      <c r="AP86" s="94" t="s">
        <v>1603</v>
      </c>
      <c r="AQ86" s="94" t="s">
        <v>1603</v>
      </c>
      <c r="AR86" s="94" t="s">
        <v>1603</v>
      </c>
      <c r="AS86" s="94">
        <v>19.97</v>
      </c>
      <c r="AT86" s="94">
        <v>80.59</v>
      </c>
      <c r="AU86" s="94" t="s">
        <v>1603</v>
      </c>
      <c r="AV86" s="94">
        <v>9.73</v>
      </c>
    </row>
    <row r="87" spans="1:48" ht="13.5" customHeight="1" thickBot="1">
      <c r="A87" s="107" t="s">
        <v>1835</v>
      </c>
      <c r="B87" s="108" t="s">
        <v>1603</v>
      </c>
      <c r="C87" s="108" t="s">
        <v>1603</v>
      </c>
      <c r="D87" s="95" t="s">
        <v>1735</v>
      </c>
      <c r="E87" s="94">
        <f t="shared" si="6"/>
        <v>58.21</v>
      </c>
      <c r="F87" s="94">
        <f t="shared" si="8"/>
        <v>31.4</v>
      </c>
      <c r="G87" s="94">
        <v>12</v>
      </c>
      <c r="H87" s="94">
        <v>18.4</v>
      </c>
      <c r="I87" s="94">
        <v>1</v>
      </c>
      <c r="J87" s="94" t="s">
        <v>1603</v>
      </c>
      <c r="K87" s="94" t="s">
        <v>1603</v>
      </c>
      <c r="L87" s="94" t="s">
        <v>1603</v>
      </c>
      <c r="M87" s="94" t="s">
        <v>1603</v>
      </c>
      <c r="N87" s="94">
        <f t="shared" si="7"/>
        <v>22.910000000000004</v>
      </c>
      <c r="O87" s="94">
        <v>3.76</v>
      </c>
      <c r="P87" s="94">
        <v>1.32</v>
      </c>
      <c r="Q87" s="94" t="s">
        <v>1603</v>
      </c>
      <c r="R87" s="94" t="s">
        <v>1603</v>
      </c>
      <c r="S87" s="94" t="s">
        <v>1603</v>
      </c>
      <c r="T87" s="94" t="s">
        <v>1603</v>
      </c>
      <c r="U87" s="94" t="s">
        <v>1603</v>
      </c>
      <c r="V87" s="94" t="s">
        <v>1603</v>
      </c>
      <c r="W87" s="94" t="s">
        <v>1603</v>
      </c>
      <c r="X87" s="94">
        <v>2.26</v>
      </c>
      <c r="Y87" s="94">
        <v>3.23</v>
      </c>
      <c r="Z87" s="94">
        <v>1.12</v>
      </c>
      <c r="AA87" s="94">
        <v>4.82</v>
      </c>
      <c r="AB87" s="94" t="s">
        <v>1603</v>
      </c>
      <c r="AC87" s="94">
        <v>1.26</v>
      </c>
      <c r="AD87" s="94" t="s">
        <v>1603</v>
      </c>
      <c r="AE87" s="94" t="s">
        <v>1603</v>
      </c>
      <c r="AF87" s="94" t="s">
        <v>1603</v>
      </c>
      <c r="AG87" s="94" t="s">
        <v>1603</v>
      </c>
      <c r="AH87" s="94" t="s">
        <v>1603</v>
      </c>
      <c r="AI87" s="94">
        <v>2.16</v>
      </c>
      <c r="AJ87" s="94">
        <v>2.98</v>
      </c>
      <c r="AK87" s="97">
        <f t="shared" si="5"/>
        <v>3.9000000000000004</v>
      </c>
      <c r="AL87" s="94" t="s">
        <v>1603</v>
      </c>
      <c r="AM87" s="94" t="s">
        <v>1603</v>
      </c>
      <c r="AN87" s="94" t="s">
        <v>1603</v>
      </c>
      <c r="AO87" s="94" t="s">
        <v>1603</v>
      </c>
      <c r="AP87" s="94" t="s">
        <v>1603</v>
      </c>
      <c r="AQ87" s="94" t="s">
        <v>1603</v>
      </c>
      <c r="AR87" s="94" t="s">
        <v>1603</v>
      </c>
      <c r="AS87" s="94">
        <v>1.18</v>
      </c>
      <c r="AT87" s="94">
        <v>2.06</v>
      </c>
      <c r="AU87" s="94" t="s">
        <v>1603</v>
      </c>
      <c r="AV87" s="94">
        <v>0.66</v>
      </c>
    </row>
    <row r="88" spans="1:48" ht="13.5" customHeight="1" thickBot="1">
      <c r="A88" s="107" t="s">
        <v>1836</v>
      </c>
      <c r="B88" s="108" t="s">
        <v>1603</v>
      </c>
      <c r="C88" s="108" t="s">
        <v>1603</v>
      </c>
      <c r="D88" s="95" t="s">
        <v>1837</v>
      </c>
      <c r="E88" s="94">
        <f t="shared" si="6"/>
        <v>1738.75</v>
      </c>
      <c r="F88" s="94">
        <f t="shared" si="8"/>
        <v>1565.1299999999999</v>
      </c>
      <c r="G88" s="94">
        <v>497.79</v>
      </c>
      <c r="H88" s="94">
        <v>655.89</v>
      </c>
      <c r="I88" s="94">
        <v>16.61</v>
      </c>
      <c r="J88" s="94">
        <v>394.84</v>
      </c>
      <c r="K88" s="94" t="s">
        <v>1603</v>
      </c>
      <c r="L88" s="94" t="s">
        <v>1603</v>
      </c>
      <c r="M88" s="94" t="s">
        <v>1603</v>
      </c>
      <c r="N88" s="94">
        <f t="shared" si="7"/>
        <v>173.62</v>
      </c>
      <c r="O88" s="94">
        <v>22.13</v>
      </c>
      <c r="P88" s="94">
        <v>16.82</v>
      </c>
      <c r="Q88" s="94" t="s">
        <v>1603</v>
      </c>
      <c r="R88" s="94" t="s">
        <v>1603</v>
      </c>
      <c r="S88" s="94">
        <v>3.27</v>
      </c>
      <c r="T88" s="94">
        <v>15.74</v>
      </c>
      <c r="U88" s="94">
        <v>2.37</v>
      </c>
      <c r="V88" s="94" t="s">
        <v>1603</v>
      </c>
      <c r="W88" s="94">
        <v>18.97</v>
      </c>
      <c r="X88" s="94" t="s">
        <v>1603</v>
      </c>
      <c r="Y88" s="94">
        <v>22.67</v>
      </c>
      <c r="Z88" s="94" t="s">
        <v>1603</v>
      </c>
      <c r="AA88" s="94" t="s">
        <v>1603</v>
      </c>
      <c r="AB88" s="94">
        <v>0.13</v>
      </c>
      <c r="AC88" s="94" t="s">
        <v>1603</v>
      </c>
      <c r="AD88" s="94" t="s">
        <v>1603</v>
      </c>
      <c r="AE88" s="94" t="s">
        <v>1603</v>
      </c>
      <c r="AF88" s="94" t="s">
        <v>1603</v>
      </c>
      <c r="AG88" s="94" t="s">
        <v>1603</v>
      </c>
      <c r="AH88" s="94">
        <v>71.52</v>
      </c>
      <c r="AI88" s="94" t="s">
        <v>1603</v>
      </c>
      <c r="AJ88" s="94" t="s">
        <v>1603</v>
      </c>
      <c r="AK88" s="97">
        <f t="shared" si="5"/>
        <v>0</v>
      </c>
      <c r="AL88" s="94" t="s">
        <v>1603</v>
      </c>
      <c r="AM88" s="94" t="s">
        <v>1603</v>
      </c>
      <c r="AN88" s="94" t="s">
        <v>1603</v>
      </c>
      <c r="AO88" s="94" t="s">
        <v>1603</v>
      </c>
      <c r="AP88" s="94" t="s">
        <v>1603</v>
      </c>
      <c r="AQ88" s="94" t="s">
        <v>1603</v>
      </c>
      <c r="AR88" s="94" t="s">
        <v>1603</v>
      </c>
      <c r="AS88" s="94" t="s">
        <v>1603</v>
      </c>
      <c r="AT88" s="94" t="s">
        <v>1603</v>
      </c>
      <c r="AU88" s="94" t="s">
        <v>1603</v>
      </c>
      <c r="AV88" s="94" t="s">
        <v>1603</v>
      </c>
    </row>
    <row r="89" spans="1:48" ht="13.5" customHeight="1" thickBot="1">
      <c r="A89" s="107" t="s">
        <v>1838</v>
      </c>
      <c r="B89" s="108" t="s">
        <v>1603</v>
      </c>
      <c r="C89" s="108" t="s">
        <v>1603</v>
      </c>
      <c r="D89" s="95" t="s">
        <v>1725</v>
      </c>
      <c r="E89" s="94">
        <f t="shared" si="6"/>
        <v>1738.75</v>
      </c>
      <c r="F89" s="94">
        <f t="shared" si="8"/>
        <v>1565.1299999999999</v>
      </c>
      <c r="G89" s="94">
        <v>497.79</v>
      </c>
      <c r="H89" s="94">
        <v>655.89</v>
      </c>
      <c r="I89" s="94">
        <v>16.61</v>
      </c>
      <c r="J89" s="94">
        <v>394.84</v>
      </c>
      <c r="K89" s="94" t="s">
        <v>1603</v>
      </c>
      <c r="L89" s="94" t="s">
        <v>1603</v>
      </c>
      <c r="M89" s="94" t="s">
        <v>1603</v>
      </c>
      <c r="N89" s="94">
        <f t="shared" si="7"/>
        <v>173.62</v>
      </c>
      <c r="O89" s="94">
        <v>22.13</v>
      </c>
      <c r="P89" s="94">
        <v>16.82</v>
      </c>
      <c r="Q89" s="94" t="s">
        <v>1603</v>
      </c>
      <c r="R89" s="94" t="s">
        <v>1603</v>
      </c>
      <c r="S89" s="94">
        <v>3.27</v>
      </c>
      <c r="T89" s="94">
        <v>15.74</v>
      </c>
      <c r="U89" s="94">
        <v>2.37</v>
      </c>
      <c r="V89" s="94" t="s">
        <v>1603</v>
      </c>
      <c r="W89" s="94">
        <v>18.97</v>
      </c>
      <c r="X89" s="94" t="s">
        <v>1603</v>
      </c>
      <c r="Y89" s="94">
        <v>22.67</v>
      </c>
      <c r="Z89" s="94" t="s">
        <v>1603</v>
      </c>
      <c r="AA89" s="94" t="s">
        <v>1603</v>
      </c>
      <c r="AB89" s="94">
        <v>0.13</v>
      </c>
      <c r="AC89" s="94" t="s">
        <v>1603</v>
      </c>
      <c r="AD89" s="94" t="s">
        <v>1603</v>
      </c>
      <c r="AE89" s="94" t="s">
        <v>1603</v>
      </c>
      <c r="AF89" s="94" t="s">
        <v>1603</v>
      </c>
      <c r="AG89" s="94" t="s">
        <v>1603</v>
      </c>
      <c r="AH89" s="94">
        <v>71.52</v>
      </c>
      <c r="AI89" s="94" t="s">
        <v>1603</v>
      </c>
      <c r="AJ89" s="94" t="s">
        <v>1603</v>
      </c>
      <c r="AK89" s="97">
        <f t="shared" si="5"/>
        <v>0</v>
      </c>
      <c r="AL89" s="94" t="s">
        <v>1603</v>
      </c>
      <c r="AM89" s="94" t="s">
        <v>1603</v>
      </c>
      <c r="AN89" s="94" t="s">
        <v>1603</v>
      </c>
      <c r="AO89" s="94" t="s">
        <v>1603</v>
      </c>
      <c r="AP89" s="94" t="s">
        <v>1603</v>
      </c>
      <c r="AQ89" s="94" t="s">
        <v>1603</v>
      </c>
      <c r="AR89" s="94" t="s">
        <v>1603</v>
      </c>
      <c r="AS89" s="94" t="s">
        <v>1603</v>
      </c>
      <c r="AT89" s="94" t="s">
        <v>1603</v>
      </c>
      <c r="AU89" s="94" t="s">
        <v>1603</v>
      </c>
      <c r="AV89" s="94" t="s">
        <v>1603</v>
      </c>
    </row>
    <row r="90" spans="1:48" ht="13.5" customHeight="1" thickBot="1">
      <c r="A90" s="107" t="s">
        <v>1839</v>
      </c>
      <c r="B90" s="108" t="s">
        <v>1603</v>
      </c>
      <c r="C90" s="108" t="s">
        <v>1603</v>
      </c>
      <c r="D90" s="95" t="s">
        <v>1840</v>
      </c>
      <c r="E90" s="94">
        <f t="shared" si="6"/>
        <v>471.46</v>
      </c>
      <c r="F90" s="94">
        <f t="shared" si="8"/>
        <v>367.9</v>
      </c>
      <c r="G90" s="94">
        <v>157.45</v>
      </c>
      <c r="H90" s="94">
        <v>186.17</v>
      </c>
      <c r="I90" s="94">
        <v>24.28</v>
      </c>
      <c r="J90" s="94" t="s">
        <v>1603</v>
      </c>
      <c r="K90" s="94" t="s">
        <v>1603</v>
      </c>
      <c r="L90" s="94" t="s">
        <v>1603</v>
      </c>
      <c r="M90" s="94" t="s">
        <v>1603</v>
      </c>
      <c r="N90" s="94">
        <f t="shared" si="7"/>
        <v>0</v>
      </c>
      <c r="O90" s="94" t="s">
        <v>1603</v>
      </c>
      <c r="P90" s="94" t="s">
        <v>1603</v>
      </c>
      <c r="Q90" s="94" t="s">
        <v>1603</v>
      </c>
      <c r="R90" s="94" t="s">
        <v>1603</v>
      </c>
      <c r="S90" s="94" t="s">
        <v>1603</v>
      </c>
      <c r="T90" s="94" t="s">
        <v>1603</v>
      </c>
      <c r="U90" s="94" t="s">
        <v>1603</v>
      </c>
      <c r="V90" s="94" t="s">
        <v>1603</v>
      </c>
      <c r="W90" s="94" t="s">
        <v>1603</v>
      </c>
      <c r="X90" s="94" t="s">
        <v>1603</v>
      </c>
      <c r="Y90" s="94" t="s">
        <v>1603</v>
      </c>
      <c r="Z90" s="94" t="s">
        <v>1603</v>
      </c>
      <c r="AA90" s="94" t="s">
        <v>1603</v>
      </c>
      <c r="AB90" s="94" t="s">
        <v>1603</v>
      </c>
      <c r="AC90" s="94" t="s">
        <v>1603</v>
      </c>
      <c r="AD90" s="94" t="s">
        <v>1603</v>
      </c>
      <c r="AE90" s="94" t="s">
        <v>1603</v>
      </c>
      <c r="AF90" s="94" t="s">
        <v>1603</v>
      </c>
      <c r="AG90" s="94" t="s">
        <v>1603</v>
      </c>
      <c r="AH90" s="94" t="s">
        <v>1603</v>
      </c>
      <c r="AI90" s="94" t="s">
        <v>1603</v>
      </c>
      <c r="AJ90" s="94" t="s">
        <v>1603</v>
      </c>
      <c r="AK90" s="97">
        <f t="shared" si="5"/>
        <v>103.56</v>
      </c>
      <c r="AL90" s="94" t="s">
        <v>1603</v>
      </c>
      <c r="AM90" s="94" t="s">
        <v>1603</v>
      </c>
      <c r="AN90" s="94" t="s">
        <v>1603</v>
      </c>
      <c r="AO90" s="94" t="s">
        <v>1603</v>
      </c>
      <c r="AP90" s="94" t="s">
        <v>1603</v>
      </c>
      <c r="AQ90" s="94" t="s">
        <v>1603</v>
      </c>
      <c r="AR90" s="94" t="s">
        <v>1603</v>
      </c>
      <c r="AS90" s="94">
        <v>23.51</v>
      </c>
      <c r="AT90" s="94">
        <v>80.05</v>
      </c>
      <c r="AU90" s="94" t="s">
        <v>1603</v>
      </c>
      <c r="AV90" s="94" t="s">
        <v>1603</v>
      </c>
    </row>
    <row r="91" spans="1:48" ht="13.5" customHeight="1" thickBot="1">
      <c r="A91" s="107" t="s">
        <v>1841</v>
      </c>
      <c r="B91" s="108" t="s">
        <v>1603</v>
      </c>
      <c r="C91" s="108" t="s">
        <v>1603</v>
      </c>
      <c r="D91" s="95" t="s">
        <v>1725</v>
      </c>
      <c r="E91" s="94">
        <f t="shared" si="6"/>
        <v>362.84</v>
      </c>
      <c r="F91" s="94">
        <f t="shared" si="8"/>
        <v>299.03999999999996</v>
      </c>
      <c r="G91" s="94">
        <v>129.39</v>
      </c>
      <c r="H91" s="94">
        <v>148.15</v>
      </c>
      <c r="I91" s="94">
        <v>21.5</v>
      </c>
      <c r="J91" s="94" t="s">
        <v>1603</v>
      </c>
      <c r="K91" s="94" t="s">
        <v>1603</v>
      </c>
      <c r="L91" s="94" t="s">
        <v>1603</v>
      </c>
      <c r="M91" s="94" t="s">
        <v>1603</v>
      </c>
      <c r="N91" s="94">
        <f t="shared" si="7"/>
        <v>0</v>
      </c>
      <c r="O91" s="94" t="s">
        <v>1603</v>
      </c>
      <c r="P91" s="94" t="s">
        <v>1603</v>
      </c>
      <c r="Q91" s="94" t="s">
        <v>1603</v>
      </c>
      <c r="R91" s="94" t="s">
        <v>1603</v>
      </c>
      <c r="S91" s="94" t="s">
        <v>1603</v>
      </c>
      <c r="T91" s="94" t="s">
        <v>1603</v>
      </c>
      <c r="U91" s="94" t="s">
        <v>1603</v>
      </c>
      <c r="V91" s="94" t="s">
        <v>1603</v>
      </c>
      <c r="W91" s="94" t="s">
        <v>1603</v>
      </c>
      <c r="X91" s="94" t="s">
        <v>1603</v>
      </c>
      <c r="Y91" s="94" t="s">
        <v>1603</v>
      </c>
      <c r="Z91" s="94" t="s">
        <v>1603</v>
      </c>
      <c r="AA91" s="94" t="s">
        <v>1603</v>
      </c>
      <c r="AB91" s="94" t="s">
        <v>1603</v>
      </c>
      <c r="AC91" s="94" t="s">
        <v>1603</v>
      </c>
      <c r="AD91" s="94" t="s">
        <v>1603</v>
      </c>
      <c r="AE91" s="94" t="s">
        <v>1603</v>
      </c>
      <c r="AF91" s="94" t="s">
        <v>1603</v>
      </c>
      <c r="AG91" s="94" t="s">
        <v>1603</v>
      </c>
      <c r="AH91" s="94" t="s">
        <v>1603</v>
      </c>
      <c r="AI91" s="94" t="s">
        <v>1603</v>
      </c>
      <c r="AJ91" s="94" t="s">
        <v>1603</v>
      </c>
      <c r="AK91" s="97">
        <f t="shared" si="5"/>
        <v>63.800000000000004</v>
      </c>
      <c r="AL91" s="94" t="s">
        <v>1603</v>
      </c>
      <c r="AM91" s="94" t="s">
        <v>1603</v>
      </c>
      <c r="AN91" s="94" t="s">
        <v>1603</v>
      </c>
      <c r="AO91" s="94" t="s">
        <v>1603</v>
      </c>
      <c r="AP91" s="94" t="s">
        <v>1603</v>
      </c>
      <c r="AQ91" s="94" t="s">
        <v>1603</v>
      </c>
      <c r="AR91" s="94" t="s">
        <v>1603</v>
      </c>
      <c r="AS91" s="94">
        <v>12.74</v>
      </c>
      <c r="AT91" s="94">
        <v>51.06</v>
      </c>
      <c r="AU91" s="94" t="s">
        <v>1603</v>
      </c>
      <c r="AV91" s="94" t="s">
        <v>1603</v>
      </c>
    </row>
    <row r="92" spans="1:48" ht="13.5" customHeight="1" thickBot="1">
      <c r="A92" s="107" t="s">
        <v>1842</v>
      </c>
      <c r="B92" s="108" t="s">
        <v>1603</v>
      </c>
      <c r="C92" s="108" t="s">
        <v>1603</v>
      </c>
      <c r="D92" s="95" t="s">
        <v>1843</v>
      </c>
      <c r="E92" s="94">
        <f t="shared" si="6"/>
        <v>36.81</v>
      </c>
      <c r="F92" s="94">
        <f t="shared" si="8"/>
        <v>24.34</v>
      </c>
      <c r="G92" s="94">
        <v>9.71</v>
      </c>
      <c r="H92" s="94">
        <v>13.45</v>
      </c>
      <c r="I92" s="94">
        <v>1.18</v>
      </c>
      <c r="J92" s="94" t="s">
        <v>1603</v>
      </c>
      <c r="K92" s="94" t="s">
        <v>1603</v>
      </c>
      <c r="L92" s="94" t="s">
        <v>1603</v>
      </c>
      <c r="M92" s="94" t="s">
        <v>1603</v>
      </c>
      <c r="N92" s="94">
        <f t="shared" si="7"/>
        <v>0</v>
      </c>
      <c r="O92" s="94" t="s">
        <v>1603</v>
      </c>
      <c r="P92" s="94" t="s">
        <v>1603</v>
      </c>
      <c r="Q92" s="94" t="s">
        <v>1603</v>
      </c>
      <c r="R92" s="94" t="s">
        <v>1603</v>
      </c>
      <c r="S92" s="94" t="s">
        <v>1603</v>
      </c>
      <c r="T92" s="94" t="s">
        <v>1603</v>
      </c>
      <c r="U92" s="94" t="s">
        <v>1603</v>
      </c>
      <c r="V92" s="94" t="s">
        <v>1603</v>
      </c>
      <c r="W92" s="94" t="s">
        <v>1603</v>
      </c>
      <c r="X92" s="94" t="s">
        <v>1603</v>
      </c>
      <c r="Y92" s="94" t="s">
        <v>1603</v>
      </c>
      <c r="Z92" s="94" t="s">
        <v>1603</v>
      </c>
      <c r="AA92" s="94" t="s">
        <v>1603</v>
      </c>
      <c r="AB92" s="94" t="s">
        <v>1603</v>
      </c>
      <c r="AC92" s="94" t="s">
        <v>1603</v>
      </c>
      <c r="AD92" s="94" t="s">
        <v>1603</v>
      </c>
      <c r="AE92" s="94" t="s">
        <v>1603</v>
      </c>
      <c r="AF92" s="94" t="s">
        <v>1603</v>
      </c>
      <c r="AG92" s="94" t="s">
        <v>1603</v>
      </c>
      <c r="AH92" s="94" t="s">
        <v>1603</v>
      </c>
      <c r="AI92" s="94" t="s">
        <v>1603</v>
      </c>
      <c r="AJ92" s="94" t="s">
        <v>1603</v>
      </c>
      <c r="AK92" s="97">
        <f t="shared" si="5"/>
        <v>12.469999999999999</v>
      </c>
      <c r="AL92" s="94" t="s">
        <v>1603</v>
      </c>
      <c r="AM92" s="94" t="s">
        <v>1603</v>
      </c>
      <c r="AN92" s="94" t="s">
        <v>1603</v>
      </c>
      <c r="AO92" s="94" t="s">
        <v>1603</v>
      </c>
      <c r="AP92" s="94" t="s">
        <v>1603</v>
      </c>
      <c r="AQ92" s="94" t="s">
        <v>1603</v>
      </c>
      <c r="AR92" s="94" t="s">
        <v>1603</v>
      </c>
      <c r="AS92" s="94">
        <v>3.88</v>
      </c>
      <c r="AT92" s="94">
        <v>8.59</v>
      </c>
      <c r="AU92" s="94" t="s">
        <v>1603</v>
      </c>
      <c r="AV92" s="94" t="s">
        <v>1603</v>
      </c>
    </row>
    <row r="93" spans="1:48" ht="13.5" customHeight="1" thickBot="1">
      <c r="A93" s="107" t="s">
        <v>1844</v>
      </c>
      <c r="B93" s="108" t="s">
        <v>1603</v>
      </c>
      <c r="C93" s="108" t="s">
        <v>1603</v>
      </c>
      <c r="D93" s="95" t="s">
        <v>1735</v>
      </c>
      <c r="E93" s="94">
        <f t="shared" si="6"/>
        <v>71.81</v>
      </c>
      <c r="F93" s="94">
        <f t="shared" si="8"/>
        <v>44.52</v>
      </c>
      <c r="G93" s="94">
        <v>18.35</v>
      </c>
      <c r="H93" s="94">
        <v>24.57</v>
      </c>
      <c r="I93" s="94">
        <v>1.6</v>
      </c>
      <c r="J93" s="94" t="s">
        <v>1603</v>
      </c>
      <c r="K93" s="94" t="s">
        <v>1603</v>
      </c>
      <c r="L93" s="94" t="s">
        <v>1603</v>
      </c>
      <c r="M93" s="94" t="s">
        <v>1603</v>
      </c>
      <c r="N93" s="94">
        <f t="shared" si="7"/>
        <v>0</v>
      </c>
      <c r="O93" s="94" t="s">
        <v>1603</v>
      </c>
      <c r="P93" s="94" t="s">
        <v>1603</v>
      </c>
      <c r="Q93" s="94" t="s">
        <v>1603</v>
      </c>
      <c r="R93" s="94" t="s">
        <v>1603</v>
      </c>
      <c r="S93" s="94" t="s">
        <v>1603</v>
      </c>
      <c r="T93" s="94" t="s">
        <v>1603</v>
      </c>
      <c r="U93" s="94" t="s">
        <v>1603</v>
      </c>
      <c r="V93" s="94" t="s">
        <v>1603</v>
      </c>
      <c r="W93" s="94" t="s">
        <v>1603</v>
      </c>
      <c r="X93" s="94" t="s">
        <v>1603</v>
      </c>
      <c r="Y93" s="94" t="s">
        <v>1603</v>
      </c>
      <c r="Z93" s="94" t="s">
        <v>1603</v>
      </c>
      <c r="AA93" s="94" t="s">
        <v>1603</v>
      </c>
      <c r="AB93" s="94" t="s">
        <v>1603</v>
      </c>
      <c r="AC93" s="94" t="s">
        <v>1603</v>
      </c>
      <c r="AD93" s="94" t="s">
        <v>1603</v>
      </c>
      <c r="AE93" s="94" t="s">
        <v>1603</v>
      </c>
      <c r="AF93" s="94" t="s">
        <v>1603</v>
      </c>
      <c r="AG93" s="94" t="s">
        <v>1603</v>
      </c>
      <c r="AH93" s="94" t="s">
        <v>1603</v>
      </c>
      <c r="AI93" s="94" t="s">
        <v>1603</v>
      </c>
      <c r="AJ93" s="94" t="s">
        <v>1603</v>
      </c>
      <c r="AK93" s="97">
        <f t="shared" si="5"/>
        <v>27.29</v>
      </c>
      <c r="AL93" s="94" t="s">
        <v>1603</v>
      </c>
      <c r="AM93" s="94" t="s">
        <v>1603</v>
      </c>
      <c r="AN93" s="94" t="s">
        <v>1603</v>
      </c>
      <c r="AO93" s="94" t="s">
        <v>1603</v>
      </c>
      <c r="AP93" s="94" t="s">
        <v>1603</v>
      </c>
      <c r="AQ93" s="94" t="s">
        <v>1603</v>
      </c>
      <c r="AR93" s="94" t="s">
        <v>1603</v>
      </c>
      <c r="AS93" s="94">
        <v>6.89</v>
      </c>
      <c r="AT93" s="94">
        <v>20.4</v>
      </c>
      <c r="AU93" s="94" t="s">
        <v>1603</v>
      </c>
      <c r="AV93" s="94" t="s">
        <v>1603</v>
      </c>
    </row>
    <row r="94" spans="1:48" ht="13.5" customHeight="1" thickBot="1">
      <c r="A94" s="107" t="s">
        <v>1611</v>
      </c>
      <c r="B94" s="108" t="s">
        <v>1603</v>
      </c>
      <c r="C94" s="108" t="s">
        <v>1603</v>
      </c>
      <c r="D94" s="95" t="s">
        <v>1580</v>
      </c>
      <c r="E94" s="94">
        <f t="shared" si="6"/>
        <v>75137.71</v>
      </c>
      <c r="F94" s="94">
        <f t="shared" si="8"/>
        <v>59412.770000000004</v>
      </c>
      <c r="G94" s="94">
        <v>14692.4</v>
      </c>
      <c r="H94" s="94">
        <v>15709.72</v>
      </c>
      <c r="I94" s="94">
        <v>1279.31</v>
      </c>
      <c r="J94" s="94">
        <v>24365.75</v>
      </c>
      <c r="K94" s="94" t="s">
        <v>1603</v>
      </c>
      <c r="L94" s="94">
        <v>3359.33</v>
      </c>
      <c r="M94" s="94">
        <v>6.26</v>
      </c>
      <c r="N94" s="94">
        <f t="shared" si="7"/>
        <v>6166.669999999999</v>
      </c>
      <c r="O94" s="94">
        <v>1282.52</v>
      </c>
      <c r="P94" s="94">
        <v>202.25</v>
      </c>
      <c r="Q94" s="94" t="s">
        <v>1603</v>
      </c>
      <c r="R94" s="94">
        <v>0.23</v>
      </c>
      <c r="S94" s="94">
        <v>65.73</v>
      </c>
      <c r="T94" s="94">
        <v>314.2</v>
      </c>
      <c r="U94" s="94">
        <v>32.91</v>
      </c>
      <c r="V94" s="94">
        <v>432.35</v>
      </c>
      <c r="W94" s="94">
        <v>430.84</v>
      </c>
      <c r="X94" s="94">
        <v>79.88</v>
      </c>
      <c r="Y94" s="94">
        <v>2179.08</v>
      </c>
      <c r="Z94" s="94" t="s">
        <v>1603</v>
      </c>
      <c r="AA94" s="94">
        <v>345.18</v>
      </c>
      <c r="AB94" s="94">
        <v>22.53</v>
      </c>
      <c r="AC94" s="94">
        <v>187.13</v>
      </c>
      <c r="AD94" s="94" t="s">
        <v>1603</v>
      </c>
      <c r="AE94" s="94">
        <v>398.25</v>
      </c>
      <c r="AF94" s="94" t="s">
        <v>1603</v>
      </c>
      <c r="AG94" s="94" t="s">
        <v>1603</v>
      </c>
      <c r="AH94" s="94">
        <v>71.48</v>
      </c>
      <c r="AI94" s="94" t="s">
        <v>1603</v>
      </c>
      <c r="AJ94" s="94">
        <v>122.11</v>
      </c>
      <c r="AK94" s="97">
        <f t="shared" si="5"/>
        <v>9558.269999999999</v>
      </c>
      <c r="AL94" s="94" t="s">
        <v>1603</v>
      </c>
      <c r="AM94" s="94" t="s">
        <v>1603</v>
      </c>
      <c r="AN94" s="94">
        <v>234.02</v>
      </c>
      <c r="AO94" s="94">
        <v>2252.72</v>
      </c>
      <c r="AP94" s="94" t="s">
        <v>1603</v>
      </c>
      <c r="AQ94" s="94">
        <v>488.91</v>
      </c>
      <c r="AR94" s="94">
        <v>6.56</v>
      </c>
      <c r="AS94" s="94">
        <v>1302.15</v>
      </c>
      <c r="AT94" s="94">
        <v>5223.28</v>
      </c>
      <c r="AU94" s="94" t="s">
        <v>1603</v>
      </c>
      <c r="AV94" s="94">
        <v>50.63</v>
      </c>
    </row>
    <row r="95" spans="1:48" ht="13.5" customHeight="1" thickBot="1">
      <c r="A95" s="107" t="s">
        <v>1845</v>
      </c>
      <c r="B95" s="108" t="s">
        <v>1603</v>
      </c>
      <c r="C95" s="108" t="s">
        <v>1603</v>
      </c>
      <c r="D95" s="95" t="s">
        <v>1846</v>
      </c>
      <c r="E95" s="94">
        <f t="shared" si="6"/>
        <v>1488.1399999999999</v>
      </c>
      <c r="F95" s="94">
        <f t="shared" si="8"/>
        <v>1333.0099999999998</v>
      </c>
      <c r="G95" s="94">
        <v>317.27</v>
      </c>
      <c r="H95" s="94">
        <v>175.7</v>
      </c>
      <c r="I95" s="94">
        <v>2.76</v>
      </c>
      <c r="J95" s="94">
        <v>663.9</v>
      </c>
      <c r="K95" s="94" t="s">
        <v>1603</v>
      </c>
      <c r="L95" s="94">
        <v>173.38</v>
      </c>
      <c r="M95" s="94" t="s">
        <v>1603</v>
      </c>
      <c r="N95" s="94">
        <f t="shared" si="7"/>
        <v>22.5</v>
      </c>
      <c r="O95" s="94">
        <v>12.54</v>
      </c>
      <c r="P95" s="94" t="s">
        <v>1603</v>
      </c>
      <c r="Q95" s="94" t="s">
        <v>1603</v>
      </c>
      <c r="R95" s="94" t="s">
        <v>1603</v>
      </c>
      <c r="S95" s="94" t="s">
        <v>1603</v>
      </c>
      <c r="T95" s="94" t="s">
        <v>1603</v>
      </c>
      <c r="U95" s="94" t="s">
        <v>1603</v>
      </c>
      <c r="V95" s="94" t="s">
        <v>1603</v>
      </c>
      <c r="W95" s="94" t="s">
        <v>1603</v>
      </c>
      <c r="X95" s="94" t="s">
        <v>1603</v>
      </c>
      <c r="Y95" s="94" t="s">
        <v>1603</v>
      </c>
      <c r="Z95" s="94" t="s">
        <v>1603</v>
      </c>
      <c r="AA95" s="94" t="s">
        <v>1603</v>
      </c>
      <c r="AB95" s="94">
        <v>9.96</v>
      </c>
      <c r="AC95" s="94" t="s">
        <v>1603</v>
      </c>
      <c r="AD95" s="94" t="s">
        <v>1603</v>
      </c>
      <c r="AE95" s="94" t="s">
        <v>1603</v>
      </c>
      <c r="AF95" s="94" t="s">
        <v>1603</v>
      </c>
      <c r="AG95" s="94" t="s">
        <v>1603</v>
      </c>
      <c r="AH95" s="94" t="s">
        <v>1603</v>
      </c>
      <c r="AI95" s="94" t="s">
        <v>1603</v>
      </c>
      <c r="AJ95" s="94" t="s">
        <v>1603</v>
      </c>
      <c r="AK95" s="97">
        <f t="shared" si="5"/>
        <v>132.63000000000002</v>
      </c>
      <c r="AL95" s="94" t="s">
        <v>1603</v>
      </c>
      <c r="AM95" s="94" t="s">
        <v>1603</v>
      </c>
      <c r="AN95" s="94" t="s">
        <v>1603</v>
      </c>
      <c r="AO95" s="94">
        <v>3.26</v>
      </c>
      <c r="AP95" s="94" t="s">
        <v>1603</v>
      </c>
      <c r="AQ95" s="94" t="s">
        <v>1603</v>
      </c>
      <c r="AR95" s="94">
        <v>0.08</v>
      </c>
      <c r="AS95" s="94">
        <v>25.17</v>
      </c>
      <c r="AT95" s="94">
        <v>103.79</v>
      </c>
      <c r="AU95" s="94" t="s">
        <v>1603</v>
      </c>
      <c r="AV95" s="94">
        <v>0.33</v>
      </c>
    </row>
    <row r="96" spans="1:48" ht="13.5" customHeight="1" thickBot="1">
      <c r="A96" s="107" t="s">
        <v>1847</v>
      </c>
      <c r="B96" s="108" t="s">
        <v>1603</v>
      </c>
      <c r="C96" s="108" t="s">
        <v>1603</v>
      </c>
      <c r="D96" s="95" t="s">
        <v>1725</v>
      </c>
      <c r="E96" s="94">
        <f t="shared" si="6"/>
        <v>1488.1399999999999</v>
      </c>
      <c r="F96" s="94">
        <f t="shared" si="8"/>
        <v>1333.0099999999998</v>
      </c>
      <c r="G96" s="94">
        <v>317.27</v>
      </c>
      <c r="H96" s="94">
        <v>175.7</v>
      </c>
      <c r="I96" s="94">
        <v>2.76</v>
      </c>
      <c r="J96" s="94">
        <v>663.9</v>
      </c>
      <c r="K96" s="94" t="s">
        <v>1603</v>
      </c>
      <c r="L96" s="94">
        <v>173.38</v>
      </c>
      <c r="M96" s="94" t="s">
        <v>1603</v>
      </c>
      <c r="N96" s="94">
        <f t="shared" si="7"/>
        <v>22.5</v>
      </c>
      <c r="O96" s="94">
        <v>12.54</v>
      </c>
      <c r="P96" s="94" t="s">
        <v>1603</v>
      </c>
      <c r="Q96" s="94" t="s">
        <v>1603</v>
      </c>
      <c r="R96" s="94" t="s">
        <v>1603</v>
      </c>
      <c r="S96" s="94" t="s">
        <v>1603</v>
      </c>
      <c r="T96" s="94" t="s">
        <v>1603</v>
      </c>
      <c r="U96" s="94" t="s">
        <v>1603</v>
      </c>
      <c r="V96" s="94" t="s">
        <v>1603</v>
      </c>
      <c r="W96" s="94" t="s">
        <v>1603</v>
      </c>
      <c r="X96" s="94" t="s">
        <v>1603</v>
      </c>
      <c r="Y96" s="94" t="s">
        <v>1603</v>
      </c>
      <c r="Z96" s="94" t="s">
        <v>1603</v>
      </c>
      <c r="AA96" s="94" t="s">
        <v>1603</v>
      </c>
      <c r="AB96" s="94">
        <v>9.96</v>
      </c>
      <c r="AC96" s="94" t="s">
        <v>1603</v>
      </c>
      <c r="AD96" s="94" t="s">
        <v>1603</v>
      </c>
      <c r="AE96" s="94" t="s">
        <v>1603</v>
      </c>
      <c r="AF96" s="94" t="s">
        <v>1603</v>
      </c>
      <c r="AG96" s="94" t="s">
        <v>1603</v>
      </c>
      <c r="AH96" s="94" t="s">
        <v>1603</v>
      </c>
      <c r="AI96" s="94" t="s">
        <v>1603</v>
      </c>
      <c r="AJ96" s="94" t="s">
        <v>1603</v>
      </c>
      <c r="AK96" s="97">
        <f t="shared" si="5"/>
        <v>132.63000000000002</v>
      </c>
      <c r="AL96" s="94" t="s">
        <v>1603</v>
      </c>
      <c r="AM96" s="94" t="s">
        <v>1603</v>
      </c>
      <c r="AN96" s="94" t="s">
        <v>1603</v>
      </c>
      <c r="AO96" s="94">
        <v>3.26</v>
      </c>
      <c r="AP96" s="94" t="s">
        <v>1603</v>
      </c>
      <c r="AQ96" s="94" t="s">
        <v>1603</v>
      </c>
      <c r="AR96" s="94">
        <v>0.08</v>
      </c>
      <c r="AS96" s="94">
        <v>25.17</v>
      </c>
      <c r="AT96" s="94">
        <v>103.79</v>
      </c>
      <c r="AU96" s="94" t="s">
        <v>1603</v>
      </c>
      <c r="AV96" s="94">
        <v>0.33</v>
      </c>
    </row>
    <row r="97" spans="1:48" ht="13.5" customHeight="1" thickBot="1">
      <c r="A97" s="107" t="s">
        <v>1848</v>
      </c>
      <c r="B97" s="108" t="s">
        <v>1603</v>
      </c>
      <c r="C97" s="108" t="s">
        <v>1603</v>
      </c>
      <c r="D97" s="95" t="s">
        <v>1849</v>
      </c>
      <c r="E97" s="94">
        <f t="shared" si="6"/>
        <v>67472.13</v>
      </c>
      <c r="F97" s="94">
        <f t="shared" si="8"/>
        <v>53669.94000000001</v>
      </c>
      <c r="G97" s="94">
        <v>12990.39</v>
      </c>
      <c r="H97" s="94">
        <v>13988.4</v>
      </c>
      <c r="I97" s="94">
        <v>1247.81</v>
      </c>
      <c r="J97" s="94">
        <v>22312.61</v>
      </c>
      <c r="K97" s="94" t="s">
        <v>1603</v>
      </c>
      <c r="L97" s="94">
        <v>3130.73</v>
      </c>
      <c r="M97" s="94" t="s">
        <v>1603</v>
      </c>
      <c r="N97" s="94">
        <f t="shared" si="7"/>
        <v>4947.28</v>
      </c>
      <c r="O97" s="94">
        <v>925.64</v>
      </c>
      <c r="P97" s="94">
        <v>199.56</v>
      </c>
      <c r="Q97" s="94" t="s">
        <v>1603</v>
      </c>
      <c r="R97" s="94">
        <v>0.23</v>
      </c>
      <c r="S97" s="94">
        <v>61.65</v>
      </c>
      <c r="T97" s="94">
        <v>282.15</v>
      </c>
      <c r="U97" s="94">
        <v>22</v>
      </c>
      <c r="V97" s="94">
        <v>423.57</v>
      </c>
      <c r="W97" s="94">
        <v>409.94</v>
      </c>
      <c r="X97" s="94">
        <v>68.58</v>
      </c>
      <c r="Y97" s="94">
        <v>1557.48</v>
      </c>
      <c r="Z97" s="94" t="s">
        <v>1603</v>
      </c>
      <c r="AA97" s="94">
        <v>310.26</v>
      </c>
      <c r="AB97" s="94" t="s">
        <v>1603</v>
      </c>
      <c r="AC97" s="94">
        <v>156.89</v>
      </c>
      <c r="AD97" s="94" t="s">
        <v>1603</v>
      </c>
      <c r="AE97" s="94">
        <v>389.91</v>
      </c>
      <c r="AF97" s="94" t="s">
        <v>1603</v>
      </c>
      <c r="AG97" s="94" t="s">
        <v>1603</v>
      </c>
      <c r="AH97" s="94">
        <v>44.16</v>
      </c>
      <c r="AI97" s="94" t="s">
        <v>1603</v>
      </c>
      <c r="AJ97" s="94">
        <v>95.26</v>
      </c>
      <c r="AK97" s="97">
        <f t="shared" si="5"/>
        <v>8854.91</v>
      </c>
      <c r="AL97" s="94" t="s">
        <v>1603</v>
      </c>
      <c r="AM97" s="94" t="s">
        <v>1603</v>
      </c>
      <c r="AN97" s="94">
        <v>232.24</v>
      </c>
      <c r="AO97" s="94">
        <v>2226.52</v>
      </c>
      <c r="AP97" s="94" t="s">
        <v>1603</v>
      </c>
      <c r="AQ97" s="94">
        <v>488.66</v>
      </c>
      <c r="AR97" s="94">
        <v>6.17</v>
      </c>
      <c r="AS97" s="94">
        <v>1171.16</v>
      </c>
      <c r="AT97" s="94">
        <v>4685.65</v>
      </c>
      <c r="AU97" s="94" t="s">
        <v>1603</v>
      </c>
      <c r="AV97" s="94">
        <v>44.51</v>
      </c>
    </row>
    <row r="98" spans="1:48" ht="13.5" customHeight="1" thickBot="1">
      <c r="A98" s="107" t="s">
        <v>1850</v>
      </c>
      <c r="B98" s="108" t="s">
        <v>1603</v>
      </c>
      <c r="C98" s="108" t="s">
        <v>1603</v>
      </c>
      <c r="D98" s="95" t="s">
        <v>1851</v>
      </c>
      <c r="E98" s="94">
        <f t="shared" si="6"/>
        <v>23282</v>
      </c>
      <c r="F98" s="94">
        <f t="shared" si="8"/>
        <v>19065.66</v>
      </c>
      <c r="G98" s="94">
        <v>4032.72</v>
      </c>
      <c r="H98" s="94">
        <v>4627.21</v>
      </c>
      <c r="I98" s="94">
        <v>481.56</v>
      </c>
      <c r="J98" s="94">
        <v>8624.88</v>
      </c>
      <c r="K98" s="94" t="s">
        <v>1603</v>
      </c>
      <c r="L98" s="94">
        <v>1299.29</v>
      </c>
      <c r="M98" s="94" t="s">
        <v>1603</v>
      </c>
      <c r="N98" s="94">
        <f t="shared" si="7"/>
        <v>1288.7900000000002</v>
      </c>
      <c r="O98" s="94">
        <v>75.89</v>
      </c>
      <c r="P98" s="94">
        <v>38.92</v>
      </c>
      <c r="Q98" s="94" t="s">
        <v>1603</v>
      </c>
      <c r="R98" s="94" t="s">
        <v>1603</v>
      </c>
      <c r="S98" s="94">
        <v>8.6</v>
      </c>
      <c r="T98" s="94">
        <v>54.15</v>
      </c>
      <c r="U98" s="94">
        <v>2.79</v>
      </c>
      <c r="V98" s="94">
        <v>61.18</v>
      </c>
      <c r="W98" s="94">
        <v>179.95</v>
      </c>
      <c r="X98" s="94">
        <v>21.36</v>
      </c>
      <c r="Y98" s="94">
        <v>476.56</v>
      </c>
      <c r="Z98" s="94" t="s">
        <v>1603</v>
      </c>
      <c r="AA98" s="94">
        <v>113.93</v>
      </c>
      <c r="AB98" s="94" t="s">
        <v>1603</v>
      </c>
      <c r="AC98" s="94">
        <v>31.22</v>
      </c>
      <c r="AD98" s="94" t="s">
        <v>1603</v>
      </c>
      <c r="AE98" s="94">
        <v>160.72</v>
      </c>
      <c r="AF98" s="94" t="s">
        <v>1603</v>
      </c>
      <c r="AG98" s="94" t="s">
        <v>1603</v>
      </c>
      <c r="AH98" s="94">
        <v>11.12</v>
      </c>
      <c r="AI98" s="94" t="s">
        <v>1603</v>
      </c>
      <c r="AJ98" s="94">
        <v>52.4</v>
      </c>
      <c r="AK98" s="97">
        <f t="shared" si="5"/>
        <v>2927.55</v>
      </c>
      <c r="AL98" s="94" t="s">
        <v>1603</v>
      </c>
      <c r="AM98" s="94" t="s">
        <v>1603</v>
      </c>
      <c r="AN98" s="94">
        <v>85.89</v>
      </c>
      <c r="AO98" s="94">
        <v>651.05</v>
      </c>
      <c r="AP98" s="94" t="s">
        <v>1603</v>
      </c>
      <c r="AQ98" s="94">
        <v>66.63</v>
      </c>
      <c r="AR98" s="94">
        <v>2.8</v>
      </c>
      <c r="AS98" s="94">
        <v>446.68</v>
      </c>
      <c r="AT98" s="94">
        <v>1664.91</v>
      </c>
      <c r="AU98" s="94" t="s">
        <v>1603</v>
      </c>
      <c r="AV98" s="94">
        <v>9.59</v>
      </c>
    </row>
    <row r="99" spans="1:48" ht="13.5" customHeight="1" thickBot="1">
      <c r="A99" s="107" t="s">
        <v>1852</v>
      </c>
      <c r="B99" s="108" t="s">
        <v>1603</v>
      </c>
      <c r="C99" s="108" t="s">
        <v>1603</v>
      </c>
      <c r="D99" s="95" t="s">
        <v>1853</v>
      </c>
      <c r="E99" s="94">
        <f t="shared" si="6"/>
        <v>31556.32</v>
      </c>
      <c r="F99" s="94">
        <f t="shared" si="8"/>
        <v>26323.27</v>
      </c>
      <c r="G99" s="94">
        <v>6743.53</v>
      </c>
      <c r="H99" s="94">
        <v>6652.36</v>
      </c>
      <c r="I99" s="94">
        <v>643.34</v>
      </c>
      <c r="J99" s="94">
        <v>10452.6</v>
      </c>
      <c r="K99" s="94" t="s">
        <v>1603</v>
      </c>
      <c r="L99" s="94">
        <v>1831.44</v>
      </c>
      <c r="M99" s="94" t="s">
        <v>1603</v>
      </c>
      <c r="N99" s="94">
        <f t="shared" si="7"/>
        <v>1347.01</v>
      </c>
      <c r="O99" s="94">
        <v>208.07</v>
      </c>
      <c r="P99" s="94">
        <v>103.03</v>
      </c>
      <c r="Q99" s="94" t="s">
        <v>1603</v>
      </c>
      <c r="R99" s="94" t="s">
        <v>1603</v>
      </c>
      <c r="S99" s="94">
        <v>10.53</v>
      </c>
      <c r="T99" s="94">
        <v>84.58</v>
      </c>
      <c r="U99" s="94">
        <v>3.6</v>
      </c>
      <c r="V99" s="94">
        <v>95.41</v>
      </c>
      <c r="W99" s="94">
        <v>170.34</v>
      </c>
      <c r="X99" s="94">
        <v>21.46</v>
      </c>
      <c r="Y99" s="94">
        <v>353.93</v>
      </c>
      <c r="Z99" s="94" t="s">
        <v>1603</v>
      </c>
      <c r="AA99" s="94">
        <v>96.94</v>
      </c>
      <c r="AB99" s="94" t="s">
        <v>1603</v>
      </c>
      <c r="AC99" s="94">
        <v>37.49</v>
      </c>
      <c r="AD99" s="94" t="s">
        <v>1603</v>
      </c>
      <c r="AE99" s="94">
        <v>112.79</v>
      </c>
      <c r="AF99" s="94" t="s">
        <v>1603</v>
      </c>
      <c r="AG99" s="94" t="s">
        <v>1603</v>
      </c>
      <c r="AH99" s="94">
        <v>12.5</v>
      </c>
      <c r="AI99" s="94" t="s">
        <v>1603</v>
      </c>
      <c r="AJ99" s="94">
        <v>36.34</v>
      </c>
      <c r="AK99" s="97">
        <f t="shared" si="5"/>
        <v>3886.04</v>
      </c>
      <c r="AL99" s="94" t="s">
        <v>1603</v>
      </c>
      <c r="AM99" s="94" t="s">
        <v>1603</v>
      </c>
      <c r="AN99" s="94">
        <v>126.21</v>
      </c>
      <c r="AO99" s="94">
        <v>903.62</v>
      </c>
      <c r="AP99" s="94" t="s">
        <v>1603</v>
      </c>
      <c r="AQ99" s="94">
        <v>50.71</v>
      </c>
      <c r="AR99" s="94">
        <v>2.09</v>
      </c>
      <c r="AS99" s="94">
        <v>542.26</v>
      </c>
      <c r="AT99" s="94">
        <v>2245.48</v>
      </c>
      <c r="AU99" s="94" t="s">
        <v>1603</v>
      </c>
      <c r="AV99" s="94">
        <v>15.67</v>
      </c>
    </row>
    <row r="100" spans="1:48" ht="13.5" customHeight="1" thickBot="1">
      <c r="A100" s="107" t="s">
        <v>1854</v>
      </c>
      <c r="B100" s="108" t="s">
        <v>1603</v>
      </c>
      <c r="C100" s="108" t="s">
        <v>1603</v>
      </c>
      <c r="D100" s="95" t="s">
        <v>1855</v>
      </c>
      <c r="E100" s="94">
        <f t="shared" si="6"/>
        <v>10113.3</v>
      </c>
      <c r="F100" s="94">
        <f t="shared" si="8"/>
        <v>8281.009999999998</v>
      </c>
      <c r="G100" s="94">
        <v>2214.14</v>
      </c>
      <c r="H100" s="94">
        <v>2708.83</v>
      </c>
      <c r="I100" s="94">
        <v>122.91</v>
      </c>
      <c r="J100" s="94">
        <v>3235.13</v>
      </c>
      <c r="K100" s="94" t="s">
        <v>1603</v>
      </c>
      <c r="L100" s="94" t="s">
        <v>1603</v>
      </c>
      <c r="M100" s="94" t="s">
        <v>1603</v>
      </c>
      <c r="N100" s="94">
        <f t="shared" si="7"/>
        <v>795.8399999999999</v>
      </c>
      <c r="O100" s="94">
        <v>111.14</v>
      </c>
      <c r="P100" s="94">
        <v>57.6</v>
      </c>
      <c r="Q100" s="94" t="s">
        <v>1603</v>
      </c>
      <c r="R100" s="94">
        <v>0.23</v>
      </c>
      <c r="S100" s="94">
        <v>19.53</v>
      </c>
      <c r="T100" s="94">
        <v>87.22</v>
      </c>
      <c r="U100" s="94">
        <v>4.31</v>
      </c>
      <c r="V100" s="94">
        <v>31.98</v>
      </c>
      <c r="W100" s="94">
        <v>59.65</v>
      </c>
      <c r="X100" s="94">
        <v>13.66</v>
      </c>
      <c r="Y100" s="94">
        <v>266.99</v>
      </c>
      <c r="Z100" s="94" t="s">
        <v>1603</v>
      </c>
      <c r="AA100" s="94">
        <v>14.39</v>
      </c>
      <c r="AB100" s="94" t="s">
        <v>1603</v>
      </c>
      <c r="AC100" s="94">
        <v>12.18</v>
      </c>
      <c r="AD100" s="94" t="s">
        <v>1603</v>
      </c>
      <c r="AE100" s="94">
        <v>89.9</v>
      </c>
      <c r="AF100" s="94" t="s">
        <v>1603</v>
      </c>
      <c r="AG100" s="94" t="s">
        <v>1603</v>
      </c>
      <c r="AH100" s="94">
        <v>20.54</v>
      </c>
      <c r="AI100" s="94" t="s">
        <v>1603</v>
      </c>
      <c r="AJ100" s="94">
        <v>6.52</v>
      </c>
      <c r="AK100" s="97">
        <f t="shared" si="5"/>
        <v>1036.45</v>
      </c>
      <c r="AL100" s="94" t="s">
        <v>1603</v>
      </c>
      <c r="AM100" s="94" t="s">
        <v>1603</v>
      </c>
      <c r="AN100" s="94">
        <v>20.13</v>
      </c>
      <c r="AO100" s="94">
        <v>38.31</v>
      </c>
      <c r="AP100" s="94" t="s">
        <v>1603</v>
      </c>
      <c r="AQ100" s="94" t="s">
        <v>1603</v>
      </c>
      <c r="AR100" s="94">
        <v>1.28</v>
      </c>
      <c r="AS100" s="94">
        <v>182.22</v>
      </c>
      <c r="AT100" s="94">
        <v>775.26</v>
      </c>
      <c r="AU100" s="94" t="s">
        <v>1603</v>
      </c>
      <c r="AV100" s="94">
        <v>19.25</v>
      </c>
    </row>
    <row r="101" spans="1:48" ht="13.5" customHeight="1" thickBot="1">
      <c r="A101" s="107" t="s">
        <v>1856</v>
      </c>
      <c r="B101" s="108" t="s">
        <v>1603</v>
      </c>
      <c r="C101" s="108" t="s">
        <v>1603</v>
      </c>
      <c r="D101" s="95" t="s">
        <v>1857</v>
      </c>
      <c r="E101" s="94">
        <f t="shared" si="6"/>
        <v>2520.49</v>
      </c>
      <c r="F101" s="94">
        <f t="shared" si="8"/>
        <v>0</v>
      </c>
      <c r="G101" s="94" t="s">
        <v>1603</v>
      </c>
      <c r="H101" s="94" t="s">
        <v>1603</v>
      </c>
      <c r="I101" s="94" t="s">
        <v>1603</v>
      </c>
      <c r="J101" s="94" t="s">
        <v>1603</v>
      </c>
      <c r="K101" s="94" t="s">
        <v>1603</v>
      </c>
      <c r="L101" s="94" t="s">
        <v>1603</v>
      </c>
      <c r="M101" s="94" t="s">
        <v>1603</v>
      </c>
      <c r="N101" s="94">
        <f t="shared" si="7"/>
        <v>1515.63</v>
      </c>
      <c r="O101" s="94">
        <v>530.53</v>
      </c>
      <c r="P101" s="94" t="s">
        <v>1603</v>
      </c>
      <c r="Q101" s="94" t="s">
        <v>1603</v>
      </c>
      <c r="R101" s="94" t="s">
        <v>1603</v>
      </c>
      <c r="S101" s="94">
        <v>23</v>
      </c>
      <c r="T101" s="94">
        <v>56.2</v>
      </c>
      <c r="U101" s="94">
        <v>11.3</v>
      </c>
      <c r="V101" s="94">
        <v>235</v>
      </c>
      <c r="W101" s="94" t="s">
        <v>1603</v>
      </c>
      <c r="X101" s="94">
        <v>12.1</v>
      </c>
      <c r="Y101" s="94">
        <v>460</v>
      </c>
      <c r="Z101" s="94" t="s">
        <v>1603</v>
      </c>
      <c r="AA101" s="94">
        <v>85</v>
      </c>
      <c r="AB101" s="94" t="s">
        <v>1603</v>
      </c>
      <c r="AC101" s="94">
        <v>76</v>
      </c>
      <c r="AD101" s="94" t="s">
        <v>1603</v>
      </c>
      <c r="AE101" s="94">
        <v>26.5</v>
      </c>
      <c r="AF101" s="94" t="s">
        <v>1603</v>
      </c>
      <c r="AG101" s="94" t="s">
        <v>1603</v>
      </c>
      <c r="AH101" s="94" t="s">
        <v>1603</v>
      </c>
      <c r="AI101" s="94" t="s">
        <v>1603</v>
      </c>
      <c r="AJ101" s="94" t="s">
        <v>1603</v>
      </c>
      <c r="AK101" s="97">
        <f t="shared" si="5"/>
        <v>1004.8599999999999</v>
      </c>
      <c r="AL101" s="94" t="s">
        <v>1603</v>
      </c>
      <c r="AM101" s="94" t="s">
        <v>1603</v>
      </c>
      <c r="AN101" s="94" t="s">
        <v>1603</v>
      </c>
      <c r="AO101" s="94">
        <v>633.55</v>
      </c>
      <c r="AP101" s="94" t="s">
        <v>1603</v>
      </c>
      <c r="AQ101" s="94">
        <v>371.31</v>
      </c>
      <c r="AR101" s="94" t="s">
        <v>1603</v>
      </c>
      <c r="AS101" s="94" t="s">
        <v>1603</v>
      </c>
      <c r="AT101" s="94" t="s">
        <v>1603</v>
      </c>
      <c r="AU101" s="94" t="s">
        <v>1603</v>
      </c>
      <c r="AV101" s="94" t="s">
        <v>1603</v>
      </c>
    </row>
    <row r="102" spans="1:48" ht="13.5" customHeight="1" thickBot="1">
      <c r="A102" s="107" t="s">
        <v>1858</v>
      </c>
      <c r="B102" s="108" t="s">
        <v>1603</v>
      </c>
      <c r="C102" s="108" t="s">
        <v>1603</v>
      </c>
      <c r="D102" s="95" t="s">
        <v>1859</v>
      </c>
      <c r="E102" s="94">
        <f t="shared" si="6"/>
        <v>4762.33</v>
      </c>
      <c r="F102" s="94">
        <f t="shared" si="8"/>
        <v>3230.17</v>
      </c>
      <c r="G102" s="94">
        <v>1047.33</v>
      </c>
      <c r="H102" s="94">
        <v>1227.74</v>
      </c>
      <c r="I102" s="94">
        <v>3.84</v>
      </c>
      <c r="J102" s="94">
        <v>951.26</v>
      </c>
      <c r="K102" s="94" t="s">
        <v>1603</v>
      </c>
      <c r="L102" s="94" t="s">
        <v>1603</v>
      </c>
      <c r="M102" s="94" t="s">
        <v>1603</v>
      </c>
      <c r="N102" s="94">
        <f t="shared" si="7"/>
        <v>1108.61</v>
      </c>
      <c r="O102" s="94">
        <v>336.13</v>
      </c>
      <c r="P102" s="94">
        <v>2.58</v>
      </c>
      <c r="Q102" s="94" t="s">
        <v>1603</v>
      </c>
      <c r="R102" s="94" t="s">
        <v>1603</v>
      </c>
      <c r="S102" s="94">
        <v>2.87</v>
      </c>
      <c r="T102" s="94">
        <v>29.79</v>
      </c>
      <c r="U102" s="94">
        <v>7.65</v>
      </c>
      <c r="V102" s="94">
        <v>7.57</v>
      </c>
      <c r="W102" s="94">
        <v>19.09</v>
      </c>
      <c r="X102" s="94">
        <v>8.63</v>
      </c>
      <c r="Y102" s="94">
        <v>591.04</v>
      </c>
      <c r="Z102" s="94" t="s">
        <v>1603</v>
      </c>
      <c r="AA102" s="94">
        <v>23.66</v>
      </c>
      <c r="AB102" s="94">
        <v>10.78</v>
      </c>
      <c r="AC102" s="94">
        <v>30.24</v>
      </c>
      <c r="AD102" s="94" t="s">
        <v>1603</v>
      </c>
      <c r="AE102" s="94">
        <v>2.49</v>
      </c>
      <c r="AF102" s="94" t="s">
        <v>1603</v>
      </c>
      <c r="AG102" s="94" t="s">
        <v>1603</v>
      </c>
      <c r="AH102" s="94">
        <v>16.78</v>
      </c>
      <c r="AI102" s="94" t="s">
        <v>1603</v>
      </c>
      <c r="AJ102" s="94">
        <v>19.31</v>
      </c>
      <c r="AK102" s="97">
        <f t="shared" si="5"/>
        <v>423.55</v>
      </c>
      <c r="AL102" s="94" t="s">
        <v>1603</v>
      </c>
      <c r="AM102" s="94" t="s">
        <v>1603</v>
      </c>
      <c r="AN102" s="94" t="s">
        <v>1603</v>
      </c>
      <c r="AO102" s="94">
        <v>17.01</v>
      </c>
      <c r="AP102" s="94" t="s">
        <v>1603</v>
      </c>
      <c r="AQ102" s="94" t="s">
        <v>1603</v>
      </c>
      <c r="AR102" s="94">
        <v>0.28</v>
      </c>
      <c r="AS102" s="94">
        <v>79.23</v>
      </c>
      <c r="AT102" s="94">
        <v>325.61</v>
      </c>
      <c r="AU102" s="94" t="s">
        <v>1603</v>
      </c>
      <c r="AV102" s="94">
        <v>1.42</v>
      </c>
    </row>
    <row r="103" spans="1:48" ht="13.5" customHeight="1" thickBot="1">
      <c r="A103" s="107" t="s">
        <v>1860</v>
      </c>
      <c r="B103" s="108" t="s">
        <v>1603</v>
      </c>
      <c r="C103" s="108" t="s">
        <v>1603</v>
      </c>
      <c r="D103" s="95" t="s">
        <v>1861</v>
      </c>
      <c r="E103" s="94">
        <f t="shared" si="6"/>
        <v>4762.33</v>
      </c>
      <c r="F103" s="94">
        <f t="shared" si="8"/>
        <v>3230.17</v>
      </c>
      <c r="G103" s="94">
        <v>1047.33</v>
      </c>
      <c r="H103" s="94">
        <v>1227.74</v>
      </c>
      <c r="I103" s="94">
        <v>3.84</v>
      </c>
      <c r="J103" s="94">
        <v>951.26</v>
      </c>
      <c r="K103" s="94" t="s">
        <v>1603</v>
      </c>
      <c r="L103" s="94" t="s">
        <v>1603</v>
      </c>
      <c r="M103" s="94" t="s">
        <v>1603</v>
      </c>
      <c r="N103" s="94">
        <f t="shared" si="7"/>
        <v>1108.61</v>
      </c>
      <c r="O103" s="94">
        <v>336.13</v>
      </c>
      <c r="P103" s="94">
        <v>2.58</v>
      </c>
      <c r="Q103" s="94" t="s">
        <v>1603</v>
      </c>
      <c r="R103" s="94" t="s">
        <v>1603</v>
      </c>
      <c r="S103" s="94">
        <v>2.87</v>
      </c>
      <c r="T103" s="94">
        <v>29.79</v>
      </c>
      <c r="U103" s="94">
        <v>7.65</v>
      </c>
      <c r="V103" s="94">
        <v>7.57</v>
      </c>
      <c r="W103" s="94">
        <v>19.09</v>
      </c>
      <c r="X103" s="94">
        <v>8.63</v>
      </c>
      <c r="Y103" s="94">
        <v>591.04</v>
      </c>
      <c r="Z103" s="94" t="s">
        <v>1603</v>
      </c>
      <c r="AA103" s="94">
        <v>23.66</v>
      </c>
      <c r="AB103" s="94">
        <v>10.78</v>
      </c>
      <c r="AC103" s="94">
        <v>30.24</v>
      </c>
      <c r="AD103" s="94" t="s">
        <v>1603</v>
      </c>
      <c r="AE103" s="94">
        <v>2.49</v>
      </c>
      <c r="AF103" s="94" t="s">
        <v>1603</v>
      </c>
      <c r="AG103" s="94" t="s">
        <v>1603</v>
      </c>
      <c r="AH103" s="94">
        <v>16.78</v>
      </c>
      <c r="AI103" s="94" t="s">
        <v>1603</v>
      </c>
      <c r="AJ103" s="94">
        <v>19.31</v>
      </c>
      <c r="AK103" s="97">
        <f t="shared" si="5"/>
        <v>423.55</v>
      </c>
      <c r="AL103" s="94" t="s">
        <v>1603</v>
      </c>
      <c r="AM103" s="94" t="s">
        <v>1603</v>
      </c>
      <c r="AN103" s="94" t="s">
        <v>1603</v>
      </c>
      <c r="AO103" s="94">
        <v>17.01</v>
      </c>
      <c r="AP103" s="94" t="s">
        <v>1603</v>
      </c>
      <c r="AQ103" s="94" t="s">
        <v>1603</v>
      </c>
      <c r="AR103" s="94">
        <v>0.28</v>
      </c>
      <c r="AS103" s="94">
        <v>79.23</v>
      </c>
      <c r="AT103" s="94">
        <v>325.61</v>
      </c>
      <c r="AU103" s="94" t="s">
        <v>1603</v>
      </c>
      <c r="AV103" s="94">
        <v>1.42</v>
      </c>
    </row>
    <row r="104" spans="1:48" ht="13.5" customHeight="1" thickBot="1">
      <c r="A104" s="107" t="s">
        <v>1862</v>
      </c>
      <c r="B104" s="108" t="s">
        <v>1603</v>
      </c>
      <c r="C104" s="108" t="s">
        <v>1603</v>
      </c>
      <c r="D104" s="95" t="s">
        <v>1863</v>
      </c>
      <c r="E104" s="94">
        <f t="shared" si="6"/>
        <v>489.24</v>
      </c>
      <c r="F104" s="94">
        <f t="shared" si="8"/>
        <v>407.68</v>
      </c>
      <c r="G104" s="94">
        <v>111.78</v>
      </c>
      <c r="H104" s="94">
        <v>90.94</v>
      </c>
      <c r="I104" s="94">
        <v>11.14</v>
      </c>
      <c r="J104" s="94">
        <v>165.51</v>
      </c>
      <c r="K104" s="94" t="s">
        <v>1603</v>
      </c>
      <c r="L104" s="94">
        <v>28.31</v>
      </c>
      <c r="M104" s="94" t="s">
        <v>1603</v>
      </c>
      <c r="N104" s="94">
        <f t="shared" si="7"/>
        <v>31.43</v>
      </c>
      <c r="O104" s="94">
        <v>2.6</v>
      </c>
      <c r="P104" s="94">
        <v>0.02</v>
      </c>
      <c r="Q104" s="94" t="s">
        <v>1603</v>
      </c>
      <c r="R104" s="94" t="s">
        <v>1603</v>
      </c>
      <c r="S104" s="94">
        <v>0.09</v>
      </c>
      <c r="T104" s="94">
        <v>1.18</v>
      </c>
      <c r="U104" s="94">
        <v>0.03</v>
      </c>
      <c r="V104" s="94">
        <v>0.7</v>
      </c>
      <c r="W104" s="94">
        <v>0.16</v>
      </c>
      <c r="X104" s="94">
        <v>0.02</v>
      </c>
      <c r="Y104" s="94">
        <v>14.05</v>
      </c>
      <c r="Z104" s="94" t="s">
        <v>1603</v>
      </c>
      <c r="AA104" s="94">
        <v>0.28</v>
      </c>
      <c r="AB104" s="94" t="s">
        <v>1603</v>
      </c>
      <c r="AC104" s="94" t="s">
        <v>1603</v>
      </c>
      <c r="AD104" s="94" t="s">
        <v>1603</v>
      </c>
      <c r="AE104" s="94">
        <v>4.61</v>
      </c>
      <c r="AF104" s="94" t="s">
        <v>1603</v>
      </c>
      <c r="AG104" s="94" t="s">
        <v>1603</v>
      </c>
      <c r="AH104" s="94">
        <v>5.26</v>
      </c>
      <c r="AI104" s="94" t="s">
        <v>1603</v>
      </c>
      <c r="AJ104" s="94">
        <v>2.43</v>
      </c>
      <c r="AK104" s="97">
        <f t="shared" si="5"/>
        <v>50.129999999999995</v>
      </c>
      <c r="AL104" s="94" t="s">
        <v>1603</v>
      </c>
      <c r="AM104" s="94" t="s">
        <v>1603</v>
      </c>
      <c r="AN104" s="94" t="s">
        <v>1603</v>
      </c>
      <c r="AO104" s="94">
        <v>5.04</v>
      </c>
      <c r="AP104" s="94" t="s">
        <v>1603</v>
      </c>
      <c r="AQ104" s="94">
        <v>0.26</v>
      </c>
      <c r="AR104" s="94">
        <v>0.01</v>
      </c>
      <c r="AS104" s="94">
        <v>8.71</v>
      </c>
      <c r="AT104" s="94">
        <v>36.11</v>
      </c>
      <c r="AU104" s="94" t="s">
        <v>1603</v>
      </c>
      <c r="AV104" s="94" t="s">
        <v>1603</v>
      </c>
    </row>
    <row r="105" spans="1:48" ht="13.5" customHeight="1" thickBot="1">
      <c r="A105" s="107" t="s">
        <v>1864</v>
      </c>
      <c r="B105" s="108" t="s">
        <v>1603</v>
      </c>
      <c r="C105" s="108" t="s">
        <v>1603</v>
      </c>
      <c r="D105" s="95" t="s">
        <v>1865</v>
      </c>
      <c r="E105" s="94">
        <f t="shared" si="6"/>
        <v>489.24</v>
      </c>
      <c r="F105" s="94">
        <f t="shared" si="8"/>
        <v>407.68</v>
      </c>
      <c r="G105" s="94">
        <v>111.78</v>
      </c>
      <c r="H105" s="94">
        <v>90.94</v>
      </c>
      <c r="I105" s="94">
        <v>11.14</v>
      </c>
      <c r="J105" s="94">
        <v>165.51</v>
      </c>
      <c r="K105" s="94" t="s">
        <v>1603</v>
      </c>
      <c r="L105" s="94">
        <v>28.31</v>
      </c>
      <c r="M105" s="94" t="s">
        <v>1603</v>
      </c>
      <c r="N105" s="94">
        <f t="shared" si="7"/>
        <v>31.43</v>
      </c>
      <c r="O105" s="94">
        <v>2.6</v>
      </c>
      <c r="P105" s="94">
        <v>0.02</v>
      </c>
      <c r="Q105" s="94" t="s">
        <v>1603</v>
      </c>
      <c r="R105" s="94" t="s">
        <v>1603</v>
      </c>
      <c r="S105" s="94">
        <v>0.09</v>
      </c>
      <c r="T105" s="94">
        <v>1.18</v>
      </c>
      <c r="U105" s="94">
        <v>0.03</v>
      </c>
      <c r="V105" s="94">
        <v>0.7</v>
      </c>
      <c r="W105" s="94">
        <v>0.16</v>
      </c>
      <c r="X105" s="94">
        <v>0.02</v>
      </c>
      <c r="Y105" s="94">
        <v>14.05</v>
      </c>
      <c r="Z105" s="94" t="s">
        <v>1603</v>
      </c>
      <c r="AA105" s="94">
        <v>0.28</v>
      </c>
      <c r="AB105" s="94" t="s">
        <v>1603</v>
      </c>
      <c r="AC105" s="94" t="s">
        <v>1603</v>
      </c>
      <c r="AD105" s="94" t="s">
        <v>1603</v>
      </c>
      <c r="AE105" s="94">
        <v>4.61</v>
      </c>
      <c r="AF105" s="94" t="s">
        <v>1603</v>
      </c>
      <c r="AG105" s="94" t="s">
        <v>1603</v>
      </c>
      <c r="AH105" s="94">
        <v>5.26</v>
      </c>
      <c r="AI105" s="94" t="s">
        <v>1603</v>
      </c>
      <c r="AJ105" s="94">
        <v>2.43</v>
      </c>
      <c r="AK105" s="97">
        <f t="shared" si="5"/>
        <v>50.129999999999995</v>
      </c>
      <c r="AL105" s="94" t="s">
        <v>1603</v>
      </c>
      <c r="AM105" s="94" t="s">
        <v>1603</v>
      </c>
      <c r="AN105" s="94" t="s">
        <v>1603</v>
      </c>
      <c r="AO105" s="94">
        <v>5.04</v>
      </c>
      <c r="AP105" s="94" t="s">
        <v>1603</v>
      </c>
      <c r="AQ105" s="94">
        <v>0.26</v>
      </c>
      <c r="AR105" s="94">
        <v>0.01</v>
      </c>
      <c r="AS105" s="94">
        <v>8.71</v>
      </c>
      <c r="AT105" s="94">
        <v>36.11</v>
      </c>
      <c r="AU105" s="94" t="s">
        <v>1603</v>
      </c>
      <c r="AV105" s="94" t="s">
        <v>1603</v>
      </c>
    </row>
    <row r="106" spans="1:48" ht="13.5" customHeight="1" thickBot="1">
      <c r="A106" s="107" t="s">
        <v>1866</v>
      </c>
      <c r="B106" s="108" t="s">
        <v>1603</v>
      </c>
      <c r="C106" s="108" t="s">
        <v>1603</v>
      </c>
      <c r="D106" s="95" t="s">
        <v>1867</v>
      </c>
      <c r="E106" s="94">
        <f t="shared" si="6"/>
        <v>925.8599999999999</v>
      </c>
      <c r="F106" s="94">
        <f t="shared" si="8"/>
        <v>771.9599999999999</v>
      </c>
      <c r="G106" s="94">
        <v>225.63</v>
      </c>
      <c r="H106" s="94">
        <v>226.95</v>
      </c>
      <c r="I106" s="94">
        <v>13.75</v>
      </c>
      <c r="J106" s="94">
        <v>272.46</v>
      </c>
      <c r="K106" s="94" t="s">
        <v>1603</v>
      </c>
      <c r="L106" s="94">
        <v>26.91</v>
      </c>
      <c r="M106" s="94">
        <v>6.26</v>
      </c>
      <c r="N106" s="94">
        <f t="shared" si="7"/>
        <v>56.85</v>
      </c>
      <c r="O106" s="94">
        <v>5.61</v>
      </c>
      <c r="P106" s="94">
        <v>0.09</v>
      </c>
      <c r="Q106" s="94" t="s">
        <v>1603</v>
      </c>
      <c r="R106" s="94" t="s">
        <v>1603</v>
      </c>
      <c r="S106" s="94">
        <v>1.11</v>
      </c>
      <c r="T106" s="94">
        <v>1.08</v>
      </c>
      <c r="U106" s="94">
        <v>3.23</v>
      </c>
      <c r="V106" s="94">
        <v>0.51</v>
      </c>
      <c r="W106" s="94">
        <v>1.65</v>
      </c>
      <c r="X106" s="94">
        <v>2.65</v>
      </c>
      <c r="Y106" s="94">
        <v>16.51</v>
      </c>
      <c r="Z106" s="94" t="s">
        <v>1603</v>
      </c>
      <c r="AA106" s="94">
        <v>10.98</v>
      </c>
      <c r="AB106" s="94">
        <v>1.79</v>
      </c>
      <c r="AC106" s="94" t="s">
        <v>1603</v>
      </c>
      <c r="AD106" s="94" t="s">
        <v>1603</v>
      </c>
      <c r="AE106" s="94">
        <v>1.25</v>
      </c>
      <c r="AF106" s="94" t="s">
        <v>1603</v>
      </c>
      <c r="AG106" s="94" t="s">
        <v>1603</v>
      </c>
      <c r="AH106" s="94">
        <v>5.28</v>
      </c>
      <c r="AI106" s="94" t="s">
        <v>1603</v>
      </c>
      <c r="AJ106" s="94">
        <v>5.11</v>
      </c>
      <c r="AK106" s="97">
        <f t="shared" si="5"/>
        <v>97.05000000000001</v>
      </c>
      <c r="AL106" s="94" t="s">
        <v>1603</v>
      </c>
      <c r="AM106" s="94" t="s">
        <v>1603</v>
      </c>
      <c r="AN106" s="94">
        <v>1.78</v>
      </c>
      <c r="AO106" s="94">
        <v>0.89</v>
      </c>
      <c r="AP106" s="94" t="s">
        <v>1603</v>
      </c>
      <c r="AQ106" s="94" t="s">
        <v>1603</v>
      </c>
      <c r="AR106" s="94">
        <v>0.01</v>
      </c>
      <c r="AS106" s="94">
        <v>17.88</v>
      </c>
      <c r="AT106" s="94">
        <v>72.12</v>
      </c>
      <c r="AU106" s="94" t="s">
        <v>1603</v>
      </c>
      <c r="AV106" s="94">
        <v>4.37</v>
      </c>
    </row>
    <row r="107" spans="1:48" ht="13.5" customHeight="1" thickBot="1">
      <c r="A107" s="107" t="s">
        <v>1868</v>
      </c>
      <c r="B107" s="108" t="s">
        <v>1603</v>
      </c>
      <c r="C107" s="108" t="s">
        <v>1603</v>
      </c>
      <c r="D107" s="95" t="s">
        <v>1869</v>
      </c>
      <c r="E107" s="94">
        <f t="shared" si="6"/>
        <v>574.7099999999999</v>
      </c>
      <c r="F107" s="94">
        <f t="shared" si="8"/>
        <v>504.54999999999995</v>
      </c>
      <c r="G107" s="94">
        <v>137.1</v>
      </c>
      <c r="H107" s="94">
        <v>152.31</v>
      </c>
      <c r="I107" s="94">
        <v>5.96</v>
      </c>
      <c r="J107" s="94">
        <v>209.18</v>
      </c>
      <c r="K107" s="94" t="s">
        <v>1603</v>
      </c>
      <c r="L107" s="94" t="s">
        <v>1603</v>
      </c>
      <c r="M107" s="94" t="s">
        <v>1603</v>
      </c>
      <c r="N107" s="94">
        <f t="shared" si="7"/>
        <v>15.66</v>
      </c>
      <c r="O107" s="94">
        <v>4.96</v>
      </c>
      <c r="P107" s="94">
        <v>0.09</v>
      </c>
      <c r="Q107" s="94" t="s">
        <v>1603</v>
      </c>
      <c r="R107" s="94" t="s">
        <v>1603</v>
      </c>
      <c r="S107" s="94" t="s">
        <v>1603</v>
      </c>
      <c r="T107" s="94">
        <v>0.08</v>
      </c>
      <c r="U107" s="94">
        <v>0.07</v>
      </c>
      <c r="V107" s="94">
        <v>0.51</v>
      </c>
      <c r="W107" s="94">
        <v>1.65</v>
      </c>
      <c r="X107" s="94">
        <v>0.38</v>
      </c>
      <c r="Y107" s="94">
        <v>5.99</v>
      </c>
      <c r="Z107" s="94" t="s">
        <v>1603</v>
      </c>
      <c r="AA107" s="94">
        <v>0.66</v>
      </c>
      <c r="AB107" s="94" t="s">
        <v>1603</v>
      </c>
      <c r="AC107" s="94" t="s">
        <v>1603</v>
      </c>
      <c r="AD107" s="94" t="s">
        <v>1603</v>
      </c>
      <c r="AE107" s="94">
        <v>1.25</v>
      </c>
      <c r="AF107" s="94" t="s">
        <v>1603</v>
      </c>
      <c r="AG107" s="94" t="s">
        <v>1603</v>
      </c>
      <c r="AH107" s="94">
        <v>0.02</v>
      </c>
      <c r="AI107" s="94" t="s">
        <v>1603</v>
      </c>
      <c r="AJ107" s="94" t="s">
        <v>1603</v>
      </c>
      <c r="AK107" s="97">
        <f t="shared" si="5"/>
        <v>54.5</v>
      </c>
      <c r="AL107" s="94" t="s">
        <v>1603</v>
      </c>
      <c r="AM107" s="94" t="s">
        <v>1603</v>
      </c>
      <c r="AN107" s="94" t="s">
        <v>1603</v>
      </c>
      <c r="AO107" s="94">
        <v>0.89</v>
      </c>
      <c r="AP107" s="94" t="s">
        <v>1603</v>
      </c>
      <c r="AQ107" s="94" t="s">
        <v>1603</v>
      </c>
      <c r="AR107" s="94">
        <v>0.01</v>
      </c>
      <c r="AS107" s="94">
        <v>10.74</v>
      </c>
      <c r="AT107" s="94">
        <v>42.86</v>
      </c>
      <c r="AU107" s="94" t="s">
        <v>1603</v>
      </c>
      <c r="AV107" s="94" t="s">
        <v>1603</v>
      </c>
    </row>
    <row r="108" spans="1:48" ht="13.5" customHeight="1" thickBot="1">
      <c r="A108" s="107" t="s">
        <v>1870</v>
      </c>
      <c r="B108" s="108" t="s">
        <v>1603</v>
      </c>
      <c r="C108" s="108" t="s">
        <v>1603</v>
      </c>
      <c r="D108" s="95" t="s">
        <v>1871</v>
      </c>
      <c r="E108" s="94">
        <f t="shared" si="6"/>
        <v>351.14</v>
      </c>
      <c r="F108" s="94">
        <f t="shared" si="8"/>
        <v>267.4</v>
      </c>
      <c r="G108" s="94">
        <v>88.53</v>
      </c>
      <c r="H108" s="94">
        <v>74.63</v>
      </c>
      <c r="I108" s="94">
        <v>7.79</v>
      </c>
      <c r="J108" s="94">
        <v>63.28</v>
      </c>
      <c r="K108" s="94" t="s">
        <v>1603</v>
      </c>
      <c r="L108" s="94">
        <v>26.91</v>
      </c>
      <c r="M108" s="94">
        <v>6.26</v>
      </c>
      <c r="N108" s="94">
        <f t="shared" si="7"/>
        <v>41.199999999999996</v>
      </c>
      <c r="O108" s="94">
        <v>0.65</v>
      </c>
      <c r="P108" s="94" t="s">
        <v>1603</v>
      </c>
      <c r="Q108" s="94" t="s">
        <v>1603</v>
      </c>
      <c r="R108" s="94" t="s">
        <v>1603</v>
      </c>
      <c r="S108" s="94">
        <v>1.11</v>
      </c>
      <c r="T108" s="94">
        <v>1</v>
      </c>
      <c r="U108" s="94">
        <v>3.17</v>
      </c>
      <c r="V108" s="94" t="s">
        <v>1603</v>
      </c>
      <c r="W108" s="94" t="s">
        <v>1603</v>
      </c>
      <c r="X108" s="94">
        <v>2.27</v>
      </c>
      <c r="Y108" s="94">
        <v>10.52</v>
      </c>
      <c r="Z108" s="94" t="s">
        <v>1603</v>
      </c>
      <c r="AA108" s="94">
        <v>10.32</v>
      </c>
      <c r="AB108" s="94">
        <v>1.79</v>
      </c>
      <c r="AC108" s="94" t="s">
        <v>1603</v>
      </c>
      <c r="AD108" s="94" t="s">
        <v>1603</v>
      </c>
      <c r="AE108" s="94" t="s">
        <v>1603</v>
      </c>
      <c r="AF108" s="94" t="s">
        <v>1603</v>
      </c>
      <c r="AG108" s="94" t="s">
        <v>1603</v>
      </c>
      <c r="AH108" s="94">
        <v>5.26</v>
      </c>
      <c r="AI108" s="94" t="s">
        <v>1603</v>
      </c>
      <c r="AJ108" s="94">
        <v>5.11</v>
      </c>
      <c r="AK108" s="97">
        <f t="shared" si="5"/>
        <v>42.54</v>
      </c>
      <c r="AL108" s="94" t="s">
        <v>1603</v>
      </c>
      <c r="AM108" s="94" t="s">
        <v>1603</v>
      </c>
      <c r="AN108" s="94">
        <v>1.78</v>
      </c>
      <c r="AO108" s="94" t="s">
        <v>1603</v>
      </c>
      <c r="AP108" s="94" t="s">
        <v>1603</v>
      </c>
      <c r="AQ108" s="94" t="s">
        <v>1603</v>
      </c>
      <c r="AR108" s="94" t="s">
        <v>1603</v>
      </c>
      <c r="AS108" s="94">
        <v>7.14</v>
      </c>
      <c r="AT108" s="94">
        <v>29.25</v>
      </c>
      <c r="AU108" s="94" t="s">
        <v>1603</v>
      </c>
      <c r="AV108" s="94">
        <v>4.37</v>
      </c>
    </row>
    <row r="109" spans="1:48" ht="13.5" customHeight="1" thickBot="1">
      <c r="A109" s="107" t="s">
        <v>1612</v>
      </c>
      <c r="B109" s="108" t="s">
        <v>1603</v>
      </c>
      <c r="C109" s="108" t="s">
        <v>1603</v>
      </c>
      <c r="D109" s="95" t="s">
        <v>895</v>
      </c>
      <c r="E109" s="94">
        <f t="shared" si="6"/>
        <v>973.25</v>
      </c>
      <c r="F109" s="94">
        <f t="shared" si="8"/>
        <v>796.84</v>
      </c>
      <c r="G109" s="94">
        <v>367.67</v>
      </c>
      <c r="H109" s="94">
        <v>249.29</v>
      </c>
      <c r="I109" s="94">
        <v>18.8</v>
      </c>
      <c r="J109" s="94">
        <v>161.08</v>
      </c>
      <c r="K109" s="94" t="s">
        <v>1603</v>
      </c>
      <c r="L109" s="94" t="s">
        <v>1603</v>
      </c>
      <c r="M109" s="94" t="s">
        <v>1603</v>
      </c>
      <c r="N109" s="94">
        <f t="shared" si="7"/>
        <v>61.92</v>
      </c>
      <c r="O109" s="94">
        <v>6.38</v>
      </c>
      <c r="P109" s="94">
        <v>0.02</v>
      </c>
      <c r="Q109" s="94" t="s">
        <v>1603</v>
      </c>
      <c r="R109" s="94">
        <v>0.06</v>
      </c>
      <c r="S109" s="94">
        <v>0.24</v>
      </c>
      <c r="T109" s="94">
        <v>4.67</v>
      </c>
      <c r="U109" s="94">
        <v>4.36</v>
      </c>
      <c r="V109" s="94" t="s">
        <v>1603</v>
      </c>
      <c r="W109" s="94" t="s">
        <v>1603</v>
      </c>
      <c r="X109" s="94">
        <v>3.73</v>
      </c>
      <c r="Y109" s="94">
        <v>0.71</v>
      </c>
      <c r="Z109" s="94" t="s">
        <v>1603</v>
      </c>
      <c r="AA109" s="94">
        <v>1.77</v>
      </c>
      <c r="AB109" s="94">
        <v>5.79</v>
      </c>
      <c r="AC109" s="94" t="s">
        <v>1603</v>
      </c>
      <c r="AD109" s="94" t="s">
        <v>1603</v>
      </c>
      <c r="AE109" s="94">
        <v>1.05</v>
      </c>
      <c r="AF109" s="94" t="s">
        <v>1603</v>
      </c>
      <c r="AG109" s="94">
        <v>6.39</v>
      </c>
      <c r="AH109" s="94">
        <v>6.17</v>
      </c>
      <c r="AI109" s="94">
        <v>20.05</v>
      </c>
      <c r="AJ109" s="94">
        <v>0.53</v>
      </c>
      <c r="AK109" s="97">
        <f t="shared" si="5"/>
        <v>114.49</v>
      </c>
      <c r="AL109" s="94" t="s">
        <v>1603</v>
      </c>
      <c r="AM109" s="94" t="s">
        <v>1603</v>
      </c>
      <c r="AN109" s="94">
        <v>2.97</v>
      </c>
      <c r="AO109" s="94">
        <v>7.16</v>
      </c>
      <c r="AP109" s="94">
        <v>3.75</v>
      </c>
      <c r="AQ109" s="94" t="s">
        <v>1603</v>
      </c>
      <c r="AR109" s="94" t="s">
        <v>1603</v>
      </c>
      <c r="AS109" s="94">
        <v>20.67</v>
      </c>
      <c r="AT109" s="94">
        <v>73.24</v>
      </c>
      <c r="AU109" s="94" t="s">
        <v>1603</v>
      </c>
      <c r="AV109" s="94">
        <v>6.7</v>
      </c>
    </row>
    <row r="110" spans="1:48" ht="13.5" customHeight="1" thickBot="1">
      <c r="A110" s="107" t="s">
        <v>1872</v>
      </c>
      <c r="B110" s="108" t="s">
        <v>1603</v>
      </c>
      <c r="C110" s="108" t="s">
        <v>1603</v>
      </c>
      <c r="D110" s="95" t="s">
        <v>1873</v>
      </c>
      <c r="E110" s="94">
        <f t="shared" si="6"/>
        <v>228.92</v>
      </c>
      <c r="F110" s="94">
        <f t="shared" si="8"/>
        <v>194.14</v>
      </c>
      <c r="G110" s="94">
        <v>73.38</v>
      </c>
      <c r="H110" s="94">
        <v>67.72</v>
      </c>
      <c r="I110" s="94">
        <v>6.06</v>
      </c>
      <c r="J110" s="94">
        <v>46.98</v>
      </c>
      <c r="K110" s="94" t="s">
        <v>1603</v>
      </c>
      <c r="L110" s="94" t="s">
        <v>1603</v>
      </c>
      <c r="M110" s="94" t="s">
        <v>1603</v>
      </c>
      <c r="N110" s="94">
        <f t="shared" si="7"/>
        <v>5.3999999999999995</v>
      </c>
      <c r="O110" s="94">
        <v>0.39</v>
      </c>
      <c r="P110" s="94">
        <v>0.02</v>
      </c>
      <c r="Q110" s="94" t="s">
        <v>1603</v>
      </c>
      <c r="R110" s="94" t="s">
        <v>1603</v>
      </c>
      <c r="S110" s="94" t="s">
        <v>1603</v>
      </c>
      <c r="T110" s="94" t="s">
        <v>1603</v>
      </c>
      <c r="U110" s="94">
        <v>0.11</v>
      </c>
      <c r="V110" s="94" t="s">
        <v>1603</v>
      </c>
      <c r="W110" s="94" t="s">
        <v>1603</v>
      </c>
      <c r="X110" s="94">
        <v>0.2</v>
      </c>
      <c r="Y110" s="94" t="s">
        <v>1603</v>
      </c>
      <c r="Z110" s="94" t="s">
        <v>1603</v>
      </c>
      <c r="AA110" s="94" t="s">
        <v>1603</v>
      </c>
      <c r="AB110" s="94">
        <v>1.51</v>
      </c>
      <c r="AC110" s="94" t="s">
        <v>1603</v>
      </c>
      <c r="AD110" s="94" t="s">
        <v>1603</v>
      </c>
      <c r="AE110" s="94" t="s">
        <v>1603</v>
      </c>
      <c r="AF110" s="94" t="s">
        <v>1603</v>
      </c>
      <c r="AG110" s="94" t="s">
        <v>1603</v>
      </c>
      <c r="AH110" s="94">
        <v>3.15</v>
      </c>
      <c r="AI110" s="94" t="s">
        <v>1603</v>
      </c>
      <c r="AJ110" s="94">
        <v>0.02</v>
      </c>
      <c r="AK110" s="97">
        <f t="shared" si="5"/>
        <v>29.380000000000003</v>
      </c>
      <c r="AL110" s="94" t="s">
        <v>1603</v>
      </c>
      <c r="AM110" s="94" t="s">
        <v>1603</v>
      </c>
      <c r="AN110" s="94" t="s">
        <v>1603</v>
      </c>
      <c r="AO110" s="94">
        <v>1.53</v>
      </c>
      <c r="AP110" s="94" t="s">
        <v>1603</v>
      </c>
      <c r="AQ110" s="94" t="s">
        <v>1603</v>
      </c>
      <c r="AR110" s="94" t="s">
        <v>1603</v>
      </c>
      <c r="AS110" s="94">
        <v>5.37</v>
      </c>
      <c r="AT110" s="94">
        <v>21.59</v>
      </c>
      <c r="AU110" s="94" t="s">
        <v>1603</v>
      </c>
      <c r="AV110" s="94">
        <v>0.89</v>
      </c>
    </row>
    <row r="111" spans="1:48" ht="13.5" customHeight="1" thickBot="1">
      <c r="A111" s="107" t="s">
        <v>1874</v>
      </c>
      <c r="B111" s="108" t="s">
        <v>1603</v>
      </c>
      <c r="C111" s="108" t="s">
        <v>1603</v>
      </c>
      <c r="D111" s="95" t="s">
        <v>1725</v>
      </c>
      <c r="E111" s="94">
        <f t="shared" si="6"/>
        <v>228.92</v>
      </c>
      <c r="F111" s="94">
        <f t="shared" si="8"/>
        <v>194.14</v>
      </c>
      <c r="G111" s="94">
        <v>73.38</v>
      </c>
      <c r="H111" s="94">
        <v>67.72</v>
      </c>
      <c r="I111" s="94">
        <v>6.06</v>
      </c>
      <c r="J111" s="94">
        <v>46.98</v>
      </c>
      <c r="K111" s="94" t="s">
        <v>1603</v>
      </c>
      <c r="L111" s="94" t="s">
        <v>1603</v>
      </c>
      <c r="M111" s="94" t="s">
        <v>1603</v>
      </c>
      <c r="N111" s="94">
        <f t="shared" si="7"/>
        <v>5.3999999999999995</v>
      </c>
      <c r="O111" s="94">
        <v>0.39</v>
      </c>
      <c r="P111" s="94">
        <v>0.02</v>
      </c>
      <c r="Q111" s="94" t="s">
        <v>1603</v>
      </c>
      <c r="R111" s="94" t="s">
        <v>1603</v>
      </c>
      <c r="S111" s="94" t="s">
        <v>1603</v>
      </c>
      <c r="T111" s="94" t="s">
        <v>1603</v>
      </c>
      <c r="U111" s="94">
        <v>0.11</v>
      </c>
      <c r="V111" s="94" t="s">
        <v>1603</v>
      </c>
      <c r="W111" s="94" t="s">
        <v>1603</v>
      </c>
      <c r="X111" s="94">
        <v>0.2</v>
      </c>
      <c r="Y111" s="94" t="s">
        <v>1603</v>
      </c>
      <c r="Z111" s="94" t="s">
        <v>1603</v>
      </c>
      <c r="AA111" s="94" t="s">
        <v>1603</v>
      </c>
      <c r="AB111" s="94">
        <v>1.51</v>
      </c>
      <c r="AC111" s="94" t="s">
        <v>1603</v>
      </c>
      <c r="AD111" s="94" t="s">
        <v>1603</v>
      </c>
      <c r="AE111" s="94" t="s">
        <v>1603</v>
      </c>
      <c r="AF111" s="94" t="s">
        <v>1603</v>
      </c>
      <c r="AG111" s="94" t="s">
        <v>1603</v>
      </c>
      <c r="AH111" s="94">
        <v>3.15</v>
      </c>
      <c r="AI111" s="94" t="s">
        <v>1603</v>
      </c>
      <c r="AJ111" s="94">
        <v>0.02</v>
      </c>
      <c r="AK111" s="97">
        <f t="shared" si="5"/>
        <v>29.380000000000003</v>
      </c>
      <c r="AL111" s="94" t="s">
        <v>1603</v>
      </c>
      <c r="AM111" s="94" t="s">
        <v>1603</v>
      </c>
      <c r="AN111" s="94" t="s">
        <v>1603</v>
      </c>
      <c r="AO111" s="94">
        <v>1.53</v>
      </c>
      <c r="AP111" s="94" t="s">
        <v>1603</v>
      </c>
      <c r="AQ111" s="94" t="s">
        <v>1603</v>
      </c>
      <c r="AR111" s="94" t="s">
        <v>1603</v>
      </c>
      <c r="AS111" s="94">
        <v>5.37</v>
      </c>
      <c r="AT111" s="94">
        <v>21.59</v>
      </c>
      <c r="AU111" s="94" t="s">
        <v>1603</v>
      </c>
      <c r="AV111" s="94">
        <v>0.89</v>
      </c>
    </row>
    <row r="112" spans="1:48" ht="13.5" customHeight="1" thickBot="1">
      <c r="A112" s="107" t="s">
        <v>1875</v>
      </c>
      <c r="B112" s="108" t="s">
        <v>1603</v>
      </c>
      <c r="C112" s="108" t="s">
        <v>1603</v>
      </c>
      <c r="D112" s="95" t="s">
        <v>1876</v>
      </c>
      <c r="E112" s="94">
        <f t="shared" si="6"/>
        <v>39.5</v>
      </c>
      <c r="F112" s="94">
        <f t="shared" si="8"/>
        <v>39.5</v>
      </c>
      <c r="G112" s="94">
        <v>39.5</v>
      </c>
      <c r="H112" s="94" t="s">
        <v>1603</v>
      </c>
      <c r="I112" s="94" t="s">
        <v>1603</v>
      </c>
      <c r="J112" s="94" t="s">
        <v>1603</v>
      </c>
      <c r="K112" s="94" t="s">
        <v>1603</v>
      </c>
      <c r="L112" s="94" t="s">
        <v>1603</v>
      </c>
      <c r="M112" s="94" t="s">
        <v>1603</v>
      </c>
      <c r="N112" s="94">
        <f t="shared" si="7"/>
        <v>0</v>
      </c>
      <c r="O112" s="94" t="s">
        <v>1603</v>
      </c>
      <c r="P112" s="94" t="s">
        <v>1603</v>
      </c>
      <c r="Q112" s="94" t="s">
        <v>1603</v>
      </c>
      <c r="R112" s="94" t="s">
        <v>1603</v>
      </c>
      <c r="S112" s="94" t="s">
        <v>1603</v>
      </c>
      <c r="T112" s="94" t="s">
        <v>1603</v>
      </c>
      <c r="U112" s="94" t="s">
        <v>1603</v>
      </c>
      <c r="V112" s="94" t="s">
        <v>1603</v>
      </c>
      <c r="W112" s="94" t="s">
        <v>1603</v>
      </c>
      <c r="X112" s="94" t="s">
        <v>1603</v>
      </c>
      <c r="Y112" s="94" t="s">
        <v>1603</v>
      </c>
      <c r="Z112" s="94" t="s">
        <v>1603</v>
      </c>
      <c r="AA112" s="94" t="s">
        <v>1603</v>
      </c>
      <c r="AB112" s="94" t="s">
        <v>1603</v>
      </c>
      <c r="AC112" s="94" t="s">
        <v>1603</v>
      </c>
      <c r="AD112" s="94" t="s">
        <v>1603</v>
      </c>
      <c r="AE112" s="94" t="s">
        <v>1603</v>
      </c>
      <c r="AF112" s="94" t="s">
        <v>1603</v>
      </c>
      <c r="AG112" s="94" t="s">
        <v>1603</v>
      </c>
      <c r="AH112" s="94" t="s">
        <v>1603</v>
      </c>
      <c r="AI112" s="94" t="s">
        <v>1603</v>
      </c>
      <c r="AJ112" s="94" t="s">
        <v>1603</v>
      </c>
      <c r="AK112" s="97">
        <f t="shared" si="5"/>
        <v>0</v>
      </c>
      <c r="AL112" s="94" t="s">
        <v>1603</v>
      </c>
      <c r="AM112" s="94" t="s">
        <v>1603</v>
      </c>
      <c r="AN112" s="94" t="s">
        <v>1603</v>
      </c>
      <c r="AO112" s="94" t="s">
        <v>1603</v>
      </c>
      <c r="AP112" s="94" t="s">
        <v>1603</v>
      </c>
      <c r="AQ112" s="94" t="s">
        <v>1603</v>
      </c>
      <c r="AR112" s="94" t="s">
        <v>1603</v>
      </c>
      <c r="AS112" s="94" t="s">
        <v>1603</v>
      </c>
      <c r="AT112" s="94" t="s">
        <v>1603</v>
      </c>
      <c r="AU112" s="94" t="s">
        <v>1603</v>
      </c>
      <c r="AV112" s="94" t="s">
        <v>1603</v>
      </c>
    </row>
    <row r="113" spans="1:48" ht="13.5" customHeight="1" thickBot="1">
      <c r="A113" s="107" t="s">
        <v>1877</v>
      </c>
      <c r="B113" s="108" t="s">
        <v>1603</v>
      </c>
      <c r="C113" s="108" t="s">
        <v>1603</v>
      </c>
      <c r="D113" s="95" t="s">
        <v>1878</v>
      </c>
      <c r="E113" s="94">
        <f t="shared" si="6"/>
        <v>39.5</v>
      </c>
      <c r="F113" s="94">
        <f t="shared" si="8"/>
        <v>39.5</v>
      </c>
      <c r="G113" s="94">
        <v>39.5</v>
      </c>
      <c r="H113" s="94" t="s">
        <v>1603</v>
      </c>
      <c r="I113" s="94" t="s">
        <v>1603</v>
      </c>
      <c r="J113" s="94" t="s">
        <v>1603</v>
      </c>
      <c r="K113" s="94" t="s">
        <v>1603</v>
      </c>
      <c r="L113" s="94" t="s">
        <v>1603</v>
      </c>
      <c r="M113" s="94" t="s">
        <v>1603</v>
      </c>
      <c r="N113" s="94">
        <f t="shared" si="7"/>
        <v>0</v>
      </c>
      <c r="O113" s="94" t="s">
        <v>1603</v>
      </c>
      <c r="P113" s="94" t="s">
        <v>1603</v>
      </c>
      <c r="Q113" s="94" t="s">
        <v>1603</v>
      </c>
      <c r="R113" s="94" t="s">
        <v>1603</v>
      </c>
      <c r="S113" s="94" t="s">
        <v>1603</v>
      </c>
      <c r="T113" s="94" t="s">
        <v>1603</v>
      </c>
      <c r="U113" s="94" t="s">
        <v>1603</v>
      </c>
      <c r="V113" s="94" t="s">
        <v>1603</v>
      </c>
      <c r="W113" s="94" t="s">
        <v>1603</v>
      </c>
      <c r="X113" s="94" t="s">
        <v>1603</v>
      </c>
      <c r="Y113" s="94" t="s">
        <v>1603</v>
      </c>
      <c r="Z113" s="94" t="s">
        <v>1603</v>
      </c>
      <c r="AA113" s="94" t="s">
        <v>1603</v>
      </c>
      <c r="AB113" s="94" t="s">
        <v>1603</v>
      </c>
      <c r="AC113" s="94" t="s">
        <v>1603</v>
      </c>
      <c r="AD113" s="94" t="s">
        <v>1603</v>
      </c>
      <c r="AE113" s="94" t="s">
        <v>1603</v>
      </c>
      <c r="AF113" s="94" t="s">
        <v>1603</v>
      </c>
      <c r="AG113" s="94" t="s">
        <v>1603</v>
      </c>
      <c r="AH113" s="94" t="s">
        <v>1603</v>
      </c>
      <c r="AI113" s="94" t="s">
        <v>1603</v>
      </c>
      <c r="AJ113" s="94" t="s">
        <v>1603</v>
      </c>
      <c r="AK113" s="97">
        <f t="shared" si="5"/>
        <v>0</v>
      </c>
      <c r="AL113" s="94" t="s">
        <v>1603</v>
      </c>
      <c r="AM113" s="94" t="s">
        <v>1603</v>
      </c>
      <c r="AN113" s="94" t="s">
        <v>1603</v>
      </c>
      <c r="AO113" s="94" t="s">
        <v>1603</v>
      </c>
      <c r="AP113" s="94" t="s">
        <v>1603</v>
      </c>
      <c r="AQ113" s="94" t="s">
        <v>1603</v>
      </c>
      <c r="AR113" s="94" t="s">
        <v>1603</v>
      </c>
      <c r="AS113" s="94" t="s">
        <v>1603</v>
      </c>
      <c r="AT113" s="94" t="s">
        <v>1603</v>
      </c>
      <c r="AU113" s="94" t="s">
        <v>1603</v>
      </c>
      <c r="AV113" s="94" t="s">
        <v>1603</v>
      </c>
    </row>
    <row r="114" spans="1:48" ht="13.5" customHeight="1" thickBot="1">
      <c r="A114" s="107" t="s">
        <v>1879</v>
      </c>
      <c r="B114" s="108" t="s">
        <v>1603</v>
      </c>
      <c r="C114" s="108" t="s">
        <v>1603</v>
      </c>
      <c r="D114" s="95" t="s">
        <v>1880</v>
      </c>
      <c r="E114" s="94">
        <f t="shared" si="6"/>
        <v>24.990000000000002</v>
      </c>
      <c r="F114" s="94">
        <f t="shared" si="8"/>
        <v>22.630000000000003</v>
      </c>
      <c r="G114" s="94">
        <v>7.47</v>
      </c>
      <c r="H114" s="94">
        <v>8.56</v>
      </c>
      <c r="I114" s="94">
        <v>0.67</v>
      </c>
      <c r="J114" s="94">
        <v>5.93</v>
      </c>
      <c r="K114" s="94" t="s">
        <v>1603</v>
      </c>
      <c r="L114" s="94" t="s">
        <v>1603</v>
      </c>
      <c r="M114" s="94" t="s">
        <v>1603</v>
      </c>
      <c r="N114" s="94">
        <f t="shared" si="7"/>
        <v>0</v>
      </c>
      <c r="O114" s="94" t="s">
        <v>1603</v>
      </c>
      <c r="P114" s="94" t="s">
        <v>1603</v>
      </c>
      <c r="Q114" s="94" t="s">
        <v>1603</v>
      </c>
      <c r="R114" s="94" t="s">
        <v>1603</v>
      </c>
      <c r="S114" s="94" t="s">
        <v>1603</v>
      </c>
      <c r="T114" s="94" t="s">
        <v>1603</v>
      </c>
      <c r="U114" s="94" t="s">
        <v>1603</v>
      </c>
      <c r="V114" s="94" t="s">
        <v>1603</v>
      </c>
      <c r="W114" s="94" t="s">
        <v>1603</v>
      </c>
      <c r="X114" s="94" t="s">
        <v>1603</v>
      </c>
      <c r="Y114" s="94" t="s">
        <v>1603</v>
      </c>
      <c r="Z114" s="94" t="s">
        <v>1603</v>
      </c>
      <c r="AA114" s="94" t="s">
        <v>1603</v>
      </c>
      <c r="AB114" s="94" t="s">
        <v>1603</v>
      </c>
      <c r="AC114" s="94" t="s">
        <v>1603</v>
      </c>
      <c r="AD114" s="94" t="s">
        <v>1603</v>
      </c>
      <c r="AE114" s="94" t="s">
        <v>1603</v>
      </c>
      <c r="AF114" s="94" t="s">
        <v>1603</v>
      </c>
      <c r="AG114" s="94" t="s">
        <v>1603</v>
      </c>
      <c r="AH114" s="94" t="s">
        <v>1603</v>
      </c>
      <c r="AI114" s="94" t="s">
        <v>1603</v>
      </c>
      <c r="AJ114" s="94" t="s">
        <v>1603</v>
      </c>
      <c r="AK114" s="97">
        <f t="shared" si="5"/>
        <v>2.36</v>
      </c>
      <c r="AL114" s="94" t="s">
        <v>1603</v>
      </c>
      <c r="AM114" s="94" t="s">
        <v>1603</v>
      </c>
      <c r="AN114" s="94" t="s">
        <v>1603</v>
      </c>
      <c r="AO114" s="94">
        <v>0.32</v>
      </c>
      <c r="AP114" s="94" t="s">
        <v>1603</v>
      </c>
      <c r="AQ114" s="94" t="s">
        <v>1603</v>
      </c>
      <c r="AR114" s="94" t="s">
        <v>1603</v>
      </c>
      <c r="AS114" s="94">
        <v>0.66</v>
      </c>
      <c r="AT114" s="94">
        <v>1.38</v>
      </c>
      <c r="AU114" s="94" t="s">
        <v>1603</v>
      </c>
      <c r="AV114" s="94" t="s">
        <v>1603</v>
      </c>
    </row>
    <row r="115" spans="1:48" ht="13.5" customHeight="1" thickBot="1">
      <c r="A115" s="107" t="s">
        <v>1881</v>
      </c>
      <c r="B115" s="108" t="s">
        <v>1603</v>
      </c>
      <c r="C115" s="108" t="s">
        <v>1603</v>
      </c>
      <c r="D115" s="95" t="s">
        <v>1882</v>
      </c>
      <c r="E115" s="94">
        <f t="shared" si="6"/>
        <v>24.990000000000002</v>
      </c>
      <c r="F115" s="94">
        <f t="shared" si="8"/>
        <v>22.630000000000003</v>
      </c>
      <c r="G115" s="94">
        <v>7.47</v>
      </c>
      <c r="H115" s="94">
        <v>8.56</v>
      </c>
      <c r="I115" s="94">
        <v>0.67</v>
      </c>
      <c r="J115" s="94">
        <v>5.93</v>
      </c>
      <c r="K115" s="94" t="s">
        <v>1603</v>
      </c>
      <c r="L115" s="94" t="s">
        <v>1603</v>
      </c>
      <c r="M115" s="94" t="s">
        <v>1603</v>
      </c>
      <c r="N115" s="94">
        <f t="shared" si="7"/>
        <v>0</v>
      </c>
      <c r="O115" s="94" t="s">
        <v>1603</v>
      </c>
      <c r="P115" s="94" t="s">
        <v>1603</v>
      </c>
      <c r="Q115" s="94" t="s">
        <v>1603</v>
      </c>
      <c r="R115" s="94" t="s">
        <v>1603</v>
      </c>
      <c r="S115" s="94" t="s">
        <v>1603</v>
      </c>
      <c r="T115" s="94" t="s">
        <v>1603</v>
      </c>
      <c r="U115" s="94" t="s">
        <v>1603</v>
      </c>
      <c r="V115" s="94" t="s">
        <v>1603</v>
      </c>
      <c r="W115" s="94" t="s">
        <v>1603</v>
      </c>
      <c r="X115" s="94" t="s">
        <v>1603</v>
      </c>
      <c r="Y115" s="94" t="s">
        <v>1603</v>
      </c>
      <c r="Z115" s="94" t="s">
        <v>1603</v>
      </c>
      <c r="AA115" s="94" t="s">
        <v>1603</v>
      </c>
      <c r="AB115" s="94" t="s">
        <v>1603</v>
      </c>
      <c r="AC115" s="94" t="s">
        <v>1603</v>
      </c>
      <c r="AD115" s="94" t="s">
        <v>1603</v>
      </c>
      <c r="AE115" s="94" t="s">
        <v>1603</v>
      </c>
      <c r="AF115" s="94" t="s">
        <v>1603</v>
      </c>
      <c r="AG115" s="94" t="s">
        <v>1603</v>
      </c>
      <c r="AH115" s="94" t="s">
        <v>1603</v>
      </c>
      <c r="AI115" s="94" t="s">
        <v>1603</v>
      </c>
      <c r="AJ115" s="94" t="s">
        <v>1603</v>
      </c>
      <c r="AK115" s="97">
        <f t="shared" si="5"/>
        <v>2.36</v>
      </c>
      <c r="AL115" s="94" t="s">
        <v>1603</v>
      </c>
      <c r="AM115" s="94" t="s">
        <v>1603</v>
      </c>
      <c r="AN115" s="94" t="s">
        <v>1603</v>
      </c>
      <c r="AO115" s="94">
        <v>0.32</v>
      </c>
      <c r="AP115" s="94" t="s">
        <v>1603</v>
      </c>
      <c r="AQ115" s="94" t="s">
        <v>1603</v>
      </c>
      <c r="AR115" s="94" t="s">
        <v>1603</v>
      </c>
      <c r="AS115" s="94">
        <v>0.66</v>
      </c>
      <c r="AT115" s="94">
        <v>1.38</v>
      </c>
      <c r="AU115" s="94" t="s">
        <v>1603</v>
      </c>
      <c r="AV115" s="94" t="s">
        <v>1603</v>
      </c>
    </row>
    <row r="116" spans="1:48" ht="13.5" customHeight="1" thickBot="1">
      <c r="A116" s="107" t="s">
        <v>1883</v>
      </c>
      <c r="B116" s="108" t="s">
        <v>1603</v>
      </c>
      <c r="C116" s="108" t="s">
        <v>1603</v>
      </c>
      <c r="D116" s="95" t="s">
        <v>1884</v>
      </c>
      <c r="E116" s="94">
        <f t="shared" si="6"/>
        <v>107.02999999999999</v>
      </c>
      <c r="F116" s="94">
        <f t="shared" si="8"/>
        <v>87.08</v>
      </c>
      <c r="G116" s="94">
        <v>27.37</v>
      </c>
      <c r="H116" s="94">
        <v>31.97</v>
      </c>
      <c r="I116" s="94">
        <v>2.62</v>
      </c>
      <c r="J116" s="94">
        <v>25.12</v>
      </c>
      <c r="K116" s="94" t="s">
        <v>1603</v>
      </c>
      <c r="L116" s="94" t="s">
        <v>1603</v>
      </c>
      <c r="M116" s="94" t="s">
        <v>1603</v>
      </c>
      <c r="N116" s="94">
        <f t="shared" si="7"/>
        <v>5.6</v>
      </c>
      <c r="O116" s="94">
        <v>0.68</v>
      </c>
      <c r="P116" s="94" t="s">
        <v>1603</v>
      </c>
      <c r="Q116" s="94" t="s">
        <v>1603</v>
      </c>
      <c r="R116" s="94" t="s">
        <v>1603</v>
      </c>
      <c r="S116" s="94" t="s">
        <v>1603</v>
      </c>
      <c r="T116" s="94" t="s">
        <v>1603</v>
      </c>
      <c r="U116" s="94">
        <v>1.09</v>
      </c>
      <c r="V116" s="94" t="s">
        <v>1603</v>
      </c>
      <c r="W116" s="94" t="s">
        <v>1603</v>
      </c>
      <c r="X116" s="94">
        <v>0.07</v>
      </c>
      <c r="Y116" s="94" t="s">
        <v>1603</v>
      </c>
      <c r="Z116" s="94" t="s">
        <v>1603</v>
      </c>
      <c r="AA116" s="94">
        <v>0.03</v>
      </c>
      <c r="AB116" s="94">
        <v>0.75</v>
      </c>
      <c r="AC116" s="94" t="s">
        <v>1603</v>
      </c>
      <c r="AD116" s="94" t="s">
        <v>1603</v>
      </c>
      <c r="AE116" s="94" t="s">
        <v>1603</v>
      </c>
      <c r="AF116" s="94" t="s">
        <v>1603</v>
      </c>
      <c r="AG116" s="94">
        <v>1.19</v>
      </c>
      <c r="AH116" s="94">
        <v>1.23</v>
      </c>
      <c r="AI116" s="94">
        <v>0.05</v>
      </c>
      <c r="AJ116" s="94">
        <v>0.51</v>
      </c>
      <c r="AK116" s="97">
        <f t="shared" si="5"/>
        <v>14.35</v>
      </c>
      <c r="AL116" s="94" t="s">
        <v>1603</v>
      </c>
      <c r="AM116" s="94" t="s">
        <v>1603</v>
      </c>
      <c r="AN116" s="94">
        <v>0.6</v>
      </c>
      <c r="AO116" s="94" t="s">
        <v>1603</v>
      </c>
      <c r="AP116" s="94" t="s">
        <v>1603</v>
      </c>
      <c r="AQ116" s="94" t="s">
        <v>1603</v>
      </c>
      <c r="AR116" s="94" t="s">
        <v>1603</v>
      </c>
      <c r="AS116" s="94">
        <v>2.46</v>
      </c>
      <c r="AT116" s="94">
        <v>10.1</v>
      </c>
      <c r="AU116" s="94" t="s">
        <v>1603</v>
      </c>
      <c r="AV116" s="94">
        <v>1.19</v>
      </c>
    </row>
    <row r="117" spans="1:48" ht="13.5" customHeight="1" thickBot="1">
      <c r="A117" s="107" t="s">
        <v>1885</v>
      </c>
      <c r="B117" s="108" t="s">
        <v>1603</v>
      </c>
      <c r="C117" s="108" t="s">
        <v>1603</v>
      </c>
      <c r="D117" s="95" t="s">
        <v>1886</v>
      </c>
      <c r="E117" s="94">
        <f t="shared" si="6"/>
        <v>107.02999999999999</v>
      </c>
      <c r="F117" s="94">
        <f t="shared" si="8"/>
        <v>87.08</v>
      </c>
      <c r="G117" s="94">
        <v>27.37</v>
      </c>
      <c r="H117" s="94">
        <v>31.97</v>
      </c>
      <c r="I117" s="94">
        <v>2.62</v>
      </c>
      <c r="J117" s="94">
        <v>25.12</v>
      </c>
      <c r="K117" s="94" t="s">
        <v>1603</v>
      </c>
      <c r="L117" s="94" t="s">
        <v>1603</v>
      </c>
      <c r="M117" s="94" t="s">
        <v>1603</v>
      </c>
      <c r="N117" s="94">
        <f t="shared" si="7"/>
        <v>5.6</v>
      </c>
      <c r="O117" s="94">
        <v>0.68</v>
      </c>
      <c r="P117" s="94" t="s">
        <v>1603</v>
      </c>
      <c r="Q117" s="94" t="s">
        <v>1603</v>
      </c>
      <c r="R117" s="94" t="s">
        <v>1603</v>
      </c>
      <c r="S117" s="94" t="s">
        <v>1603</v>
      </c>
      <c r="T117" s="94" t="s">
        <v>1603</v>
      </c>
      <c r="U117" s="94">
        <v>1.09</v>
      </c>
      <c r="V117" s="94" t="s">
        <v>1603</v>
      </c>
      <c r="W117" s="94" t="s">
        <v>1603</v>
      </c>
      <c r="X117" s="94">
        <v>0.07</v>
      </c>
      <c r="Y117" s="94" t="s">
        <v>1603</v>
      </c>
      <c r="Z117" s="94" t="s">
        <v>1603</v>
      </c>
      <c r="AA117" s="94">
        <v>0.03</v>
      </c>
      <c r="AB117" s="94">
        <v>0.75</v>
      </c>
      <c r="AC117" s="94" t="s">
        <v>1603</v>
      </c>
      <c r="AD117" s="94" t="s">
        <v>1603</v>
      </c>
      <c r="AE117" s="94" t="s">
        <v>1603</v>
      </c>
      <c r="AF117" s="94" t="s">
        <v>1603</v>
      </c>
      <c r="AG117" s="94">
        <v>1.19</v>
      </c>
      <c r="AH117" s="94">
        <v>1.23</v>
      </c>
      <c r="AI117" s="94">
        <v>0.05</v>
      </c>
      <c r="AJ117" s="94">
        <v>0.51</v>
      </c>
      <c r="AK117" s="97">
        <f t="shared" si="5"/>
        <v>14.35</v>
      </c>
      <c r="AL117" s="94" t="s">
        <v>1603</v>
      </c>
      <c r="AM117" s="94" t="s">
        <v>1603</v>
      </c>
      <c r="AN117" s="94">
        <v>0.6</v>
      </c>
      <c r="AO117" s="94" t="s">
        <v>1603</v>
      </c>
      <c r="AP117" s="94" t="s">
        <v>1603</v>
      </c>
      <c r="AQ117" s="94" t="s">
        <v>1603</v>
      </c>
      <c r="AR117" s="94" t="s">
        <v>1603</v>
      </c>
      <c r="AS117" s="94">
        <v>2.46</v>
      </c>
      <c r="AT117" s="94">
        <v>10.1</v>
      </c>
      <c r="AU117" s="94" t="s">
        <v>1603</v>
      </c>
      <c r="AV117" s="94">
        <v>1.19</v>
      </c>
    </row>
    <row r="118" spans="1:48" ht="13.5" customHeight="1" thickBot="1">
      <c r="A118" s="107" t="s">
        <v>1887</v>
      </c>
      <c r="B118" s="108" t="s">
        <v>1603</v>
      </c>
      <c r="C118" s="108" t="s">
        <v>1603</v>
      </c>
      <c r="D118" s="95" t="s">
        <v>1888</v>
      </c>
      <c r="E118" s="94">
        <f t="shared" si="6"/>
        <v>572.85</v>
      </c>
      <c r="F118" s="94">
        <f t="shared" si="8"/>
        <v>453.49</v>
      </c>
      <c r="G118" s="94">
        <v>219.95</v>
      </c>
      <c r="H118" s="94">
        <v>141.04</v>
      </c>
      <c r="I118" s="94">
        <v>9.44</v>
      </c>
      <c r="J118" s="94">
        <v>83.06</v>
      </c>
      <c r="K118" s="94" t="s">
        <v>1603</v>
      </c>
      <c r="L118" s="94" t="s">
        <v>1603</v>
      </c>
      <c r="M118" s="94" t="s">
        <v>1603</v>
      </c>
      <c r="N118" s="94">
        <f t="shared" si="7"/>
        <v>50.95</v>
      </c>
      <c r="O118" s="94">
        <v>5.32</v>
      </c>
      <c r="P118" s="94" t="s">
        <v>1603</v>
      </c>
      <c r="Q118" s="94" t="s">
        <v>1603</v>
      </c>
      <c r="R118" s="94">
        <v>0.06</v>
      </c>
      <c r="S118" s="94">
        <v>0.24</v>
      </c>
      <c r="T118" s="94">
        <v>4.67</v>
      </c>
      <c r="U118" s="94">
        <v>3.16</v>
      </c>
      <c r="V118" s="94" t="s">
        <v>1603</v>
      </c>
      <c r="W118" s="94" t="s">
        <v>1603</v>
      </c>
      <c r="X118" s="94">
        <v>3.46</v>
      </c>
      <c r="Y118" s="94">
        <v>0.71</v>
      </c>
      <c r="Z118" s="94" t="s">
        <v>1603</v>
      </c>
      <c r="AA118" s="94">
        <v>1.75</v>
      </c>
      <c r="AB118" s="94">
        <v>3.53</v>
      </c>
      <c r="AC118" s="94" t="s">
        <v>1603</v>
      </c>
      <c r="AD118" s="94" t="s">
        <v>1603</v>
      </c>
      <c r="AE118" s="94">
        <v>1.05</v>
      </c>
      <c r="AF118" s="94" t="s">
        <v>1603</v>
      </c>
      <c r="AG118" s="94">
        <v>5.21</v>
      </c>
      <c r="AH118" s="94">
        <v>1.79</v>
      </c>
      <c r="AI118" s="94">
        <v>20</v>
      </c>
      <c r="AJ118" s="94" t="s">
        <v>1603</v>
      </c>
      <c r="AK118" s="97">
        <f t="shared" si="5"/>
        <v>68.41000000000001</v>
      </c>
      <c r="AL118" s="94" t="s">
        <v>1603</v>
      </c>
      <c r="AM118" s="94" t="s">
        <v>1603</v>
      </c>
      <c r="AN118" s="94">
        <v>2.37</v>
      </c>
      <c r="AO118" s="94">
        <v>5.32</v>
      </c>
      <c r="AP118" s="94">
        <v>3.75</v>
      </c>
      <c r="AQ118" s="94" t="s">
        <v>1603</v>
      </c>
      <c r="AR118" s="94" t="s">
        <v>1603</v>
      </c>
      <c r="AS118" s="94">
        <v>12.18</v>
      </c>
      <c r="AT118" s="94">
        <v>40.17</v>
      </c>
      <c r="AU118" s="94" t="s">
        <v>1603</v>
      </c>
      <c r="AV118" s="94">
        <v>4.62</v>
      </c>
    </row>
    <row r="119" spans="1:48" ht="13.5" customHeight="1" thickBot="1">
      <c r="A119" s="107" t="s">
        <v>1889</v>
      </c>
      <c r="B119" s="108" t="s">
        <v>1603</v>
      </c>
      <c r="C119" s="108" t="s">
        <v>1603</v>
      </c>
      <c r="D119" s="95" t="s">
        <v>1882</v>
      </c>
      <c r="E119" s="94">
        <f t="shared" si="6"/>
        <v>572.85</v>
      </c>
      <c r="F119" s="94">
        <f t="shared" si="8"/>
        <v>453.49</v>
      </c>
      <c r="G119" s="94">
        <v>219.95</v>
      </c>
      <c r="H119" s="94">
        <v>141.04</v>
      </c>
      <c r="I119" s="94">
        <v>9.44</v>
      </c>
      <c r="J119" s="94">
        <v>83.06</v>
      </c>
      <c r="K119" s="94" t="s">
        <v>1603</v>
      </c>
      <c r="L119" s="94" t="s">
        <v>1603</v>
      </c>
      <c r="M119" s="94" t="s">
        <v>1603</v>
      </c>
      <c r="N119" s="94">
        <f t="shared" si="7"/>
        <v>50.95</v>
      </c>
      <c r="O119" s="94">
        <v>5.32</v>
      </c>
      <c r="P119" s="94" t="s">
        <v>1603</v>
      </c>
      <c r="Q119" s="94" t="s">
        <v>1603</v>
      </c>
      <c r="R119" s="94">
        <v>0.06</v>
      </c>
      <c r="S119" s="94">
        <v>0.24</v>
      </c>
      <c r="T119" s="94">
        <v>4.67</v>
      </c>
      <c r="U119" s="94">
        <v>3.16</v>
      </c>
      <c r="V119" s="94" t="s">
        <v>1603</v>
      </c>
      <c r="W119" s="94" t="s">
        <v>1603</v>
      </c>
      <c r="X119" s="94">
        <v>3.46</v>
      </c>
      <c r="Y119" s="94">
        <v>0.71</v>
      </c>
      <c r="Z119" s="94" t="s">
        <v>1603</v>
      </c>
      <c r="AA119" s="94">
        <v>1.75</v>
      </c>
      <c r="AB119" s="94">
        <v>3.53</v>
      </c>
      <c r="AC119" s="94" t="s">
        <v>1603</v>
      </c>
      <c r="AD119" s="94" t="s">
        <v>1603</v>
      </c>
      <c r="AE119" s="94">
        <v>1.05</v>
      </c>
      <c r="AF119" s="94" t="s">
        <v>1603</v>
      </c>
      <c r="AG119" s="94">
        <v>5.21</v>
      </c>
      <c r="AH119" s="94">
        <v>1.79</v>
      </c>
      <c r="AI119" s="94">
        <v>20</v>
      </c>
      <c r="AJ119" s="94" t="s">
        <v>1603</v>
      </c>
      <c r="AK119" s="97">
        <f t="shared" si="5"/>
        <v>68.41000000000001</v>
      </c>
      <c r="AL119" s="94" t="s">
        <v>1603</v>
      </c>
      <c r="AM119" s="94" t="s">
        <v>1603</v>
      </c>
      <c r="AN119" s="94">
        <v>2.37</v>
      </c>
      <c r="AO119" s="94">
        <v>5.32</v>
      </c>
      <c r="AP119" s="94">
        <v>3.75</v>
      </c>
      <c r="AQ119" s="94" t="s">
        <v>1603</v>
      </c>
      <c r="AR119" s="94" t="s">
        <v>1603</v>
      </c>
      <c r="AS119" s="94">
        <v>12.18</v>
      </c>
      <c r="AT119" s="94">
        <v>40.17</v>
      </c>
      <c r="AU119" s="94" t="s">
        <v>1603</v>
      </c>
      <c r="AV119" s="94">
        <v>4.62</v>
      </c>
    </row>
    <row r="120" spans="1:48" ht="13.5" customHeight="1" thickBot="1">
      <c r="A120" s="107" t="s">
        <v>1613</v>
      </c>
      <c r="B120" s="108" t="s">
        <v>1603</v>
      </c>
      <c r="C120" s="108" t="s">
        <v>1603</v>
      </c>
      <c r="D120" s="95" t="s">
        <v>1323</v>
      </c>
      <c r="E120" s="94">
        <f t="shared" si="6"/>
        <v>1600.8</v>
      </c>
      <c r="F120" s="94">
        <f t="shared" si="8"/>
        <v>1364.3</v>
      </c>
      <c r="G120" s="94">
        <v>433.95</v>
      </c>
      <c r="H120" s="94">
        <v>521.57</v>
      </c>
      <c r="I120" s="94">
        <v>38.02</v>
      </c>
      <c r="J120" s="94">
        <v>347.47</v>
      </c>
      <c r="K120" s="94" t="s">
        <v>1603</v>
      </c>
      <c r="L120" s="94">
        <v>21.31</v>
      </c>
      <c r="M120" s="94">
        <v>1.98</v>
      </c>
      <c r="N120" s="94">
        <f t="shared" si="7"/>
        <v>19.46</v>
      </c>
      <c r="O120" s="94">
        <v>5.03</v>
      </c>
      <c r="P120" s="94" t="s">
        <v>1603</v>
      </c>
      <c r="Q120" s="94" t="s">
        <v>1603</v>
      </c>
      <c r="R120" s="94" t="s">
        <v>1603</v>
      </c>
      <c r="S120" s="94">
        <v>0.02</v>
      </c>
      <c r="T120" s="94">
        <v>0.01</v>
      </c>
      <c r="U120" s="94">
        <v>1.26</v>
      </c>
      <c r="V120" s="94" t="s">
        <v>1603</v>
      </c>
      <c r="W120" s="94" t="s">
        <v>1603</v>
      </c>
      <c r="X120" s="94">
        <v>3.06</v>
      </c>
      <c r="Y120" s="94" t="s">
        <v>1603</v>
      </c>
      <c r="Z120" s="94" t="s">
        <v>1603</v>
      </c>
      <c r="AA120" s="94" t="s">
        <v>1603</v>
      </c>
      <c r="AB120" s="94">
        <v>2.53</v>
      </c>
      <c r="AC120" s="94" t="s">
        <v>1603</v>
      </c>
      <c r="AD120" s="94" t="s">
        <v>1603</v>
      </c>
      <c r="AE120" s="94" t="s">
        <v>1603</v>
      </c>
      <c r="AF120" s="94">
        <v>1.47</v>
      </c>
      <c r="AG120" s="94" t="s">
        <v>1603</v>
      </c>
      <c r="AH120" s="94">
        <v>4.7</v>
      </c>
      <c r="AI120" s="94">
        <v>1.28</v>
      </c>
      <c r="AJ120" s="94">
        <v>0.1</v>
      </c>
      <c r="AK120" s="97">
        <f t="shared" si="5"/>
        <v>217.04</v>
      </c>
      <c r="AL120" s="94" t="s">
        <v>1603</v>
      </c>
      <c r="AM120" s="94" t="s">
        <v>1603</v>
      </c>
      <c r="AN120" s="94">
        <v>0.93</v>
      </c>
      <c r="AO120" s="94" t="s">
        <v>1603</v>
      </c>
      <c r="AP120" s="94">
        <v>2.23</v>
      </c>
      <c r="AQ120" s="94">
        <v>80.56</v>
      </c>
      <c r="AR120" s="94">
        <v>0.06</v>
      </c>
      <c r="AS120" s="94">
        <v>27.33</v>
      </c>
      <c r="AT120" s="94">
        <v>104.83</v>
      </c>
      <c r="AU120" s="94" t="s">
        <v>1603</v>
      </c>
      <c r="AV120" s="94">
        <v>1.1</v>
      </c>
    </row>
    <row r="121" spans="1:48" ht="13.5" customHeight="1" thickBot="1">
      <c r="A121" s="107" t="s">
        <v>1890</v>
      </c>
      <c r="B121" s="108" t="s">
        <v>1603</v>
      </c>
      <c r="C121" s="108" t="s">
        <v>1603</v>
      </c>
      <c r="D121" s="95" t="s">
        <v>1891</v>
      </c>
      <c r="E121" s="94">
        <f t="shared" si="6"/>
        <v>493.50999999999993</v>
      </c>
      <c r="F121" s="94">
        <f t="shared" si="8"/>
        <v>418.41999999999996</v>
      </c>
      <c r="G121" s="94">
        <v>144.11</v>
      </c>
      <c r="H121" s="94">
        <v>149.54</v>
      </c>
      <c r="I121" s="94">
        <v>9.11</v>
      </c>
      <c r="J121" s="94">
        <v>96.91</v>
      </c>
      <c r="K121" s="94" t="s">
        <v>1603</v>
      </c>
      <c r="L121" s="94">
        <v>16.77</v>
      </c>
      <c r="M121" s="94">
        <v>1.98</v>
      </c>
      <c r="N121" s="94">
        <f t="shared" si="7"/>
        <v>14.139999999999999</v>
      </c>
      <c r="O121" s="94">
        <v>3.16</v>
      </c>
      <c r="P121" s="94" t="s">
        <v>1603</v>
      </c>
      <c r="Q121" s="94" t="s">
        <v>1603</v>
      </c>
      <c r="R121" s="94" t="s">
        <v>1603</v>
      </c>
      <c r="S121" s="94">
        <v>0.02</v>
      </c>
      <c r="T121" s="94">
        <v>0.01</v>
      </c>
      <c r="U121" s="94">
        <v>1.26</v>
      </c>
      <c r="V121" s="94" t="s">
        <v>1603</v>
      </c>
      <c r="W121" s="94" t="s">
        <v>1603</v>
      </c>
      <c r="X121" s="94">
        <v>3.06</v>
      </c>
      <c r="Y121" s="94" t="s">
        <v>1603</v>
      </c>
      <c r="Z121" s="94" t="s">
        <v>1603</v>
      </c>
      <c r="AA121" s="94" t="s">
        <v>1603</v>
      </c>
      <c r="AB121" s="94">
        <v>0.26</v>
      </c>
      <c r="AC121" s="94" t="s">
        <v>1603</v>
      </c>
      <c r="AD121" s="94" t="s">
        <v>1603</v>
      </c>
      <c r="AE121" s="94" t="s">
        <v>1603</v>
      </c>
      <c r="AF121" s="94">
        <v>1.47</v>
      </c>
      <c r="AG121" s="94" t="s">
        <v>1603</v>
      </c>
      <c r="AH121" s="94">
        <v>3.52</v>
      </c>
      <c r="AI121" s="94">
        <v>1.28</v>
      </c>
      <c r="AJ121" s="94">
        <v>0.1</v>
      </c>
      <c r="AK121" s="97">
        <f t="shared" si="5"/>
        <v>60.949999999999996</v>
      </c>
      <c r="AL121" s="94" t="s">
        <v>1603</v>
      </c>
      <c r="AM121" s="94" t="s">
        <v>1603</v>
      </c>
      <c r="AN121" s="94" t="s">
        <v>1603</v>
      </c>
      <c r="AO121" s="94" t="s">
        <v>1603</v>
      </c>
      <c r="AP121" s="94">
        <v>2.23</v>
      </c>
      <c r="AQ121" s="94" t="s">
        <v>1603</v>
      </c>
      <c r="AR121" s="94" t="s">
        <v>1603</v>
      </c>
      <c r="AS121" s="94">
        <v>12.63</v>
      </c>
      <c r="AT121" s="94">
        <v>45.3</v>
      </c>
      <c r="AU121" s="94" t="s">
        <v>1603</v>
      </c>
      <c r="AV121" s="94">
        <v>0.79</v>
      </c>
    </row>
    <row r="122" spans="1:48" ht="13.5" customHeight="1" thickBot="1">
      <c r="A122" s="107" t="s">
        <v>1892</v>
      </c>
      <c r="B122" s="108" t="s">
        <v>1603</v>
      </c>
      <c r="C122" s="108" t="s">
        <v>1603</v>
      </c>
      <c r="D122" s="95" t="s">
        <v>1725</v>
      </c>
      <c r="E122" s="94">
        <f t="shared" si="6"/>
        <v>134.81</v>
      </c>
      <c r="F122" s="94">
        <f t="shared" si="8"/>
        <v>105.28999999999999</v>
      </c>
      <c r="G122" s="94">
        <v>38.43</v>
      </c>
      <c r="H122" s="94">
        <v>40.39</v>
      </c>
      <c r="I122" s="94">
        <v>0.75</v>
      </c>
      <c r="J122" s="94">
        <v>23.74</v>
      </c>
      <c r="K122" s="94" t="s">
        <v>1603</v>
      </c>
      <c r="L122" s="94" t="s">
        <v>1603</v>
      </c>
      <c r="M122" s="94">
        <v>1.98</v>
      </c>
      <c r="N122" s="94">
        <f t="shared" si="7"/>
        <v>11.11</v>
      </c>
      <c r="O122" s="94">
        <v>3.06</v>
      </c>
      <c r="P122" s="94" t="s">
        <v>1603</v>
      </c>
      <c r="Q122" s="94" t="s">
        <v>1603</v>
      </c>
      <c r="R122" s="94" t="s">
        <v>1603</v>
      </c>
      <c r="S122" s="94" t="s">
        <v>1603</v>
      </c>
      <c r="T122" s="94" t="s">
        <v>1603</v>
      </c>
      <c r="U122" s="94">
        <v>1.15</v>
      </c>
      <c r="V122" s="94" t="s">
        <v>1603</v>
      </c>
      <c r="W122" s="94" t="s">
        <v>1603</v>
      </c>
      <c r="X122" s="94">
        <v>3.02</v>
      </c>
      <c r="Y122" s="94" t="s">
        <v>1603</v>
      </c>
      <c r="Z122" s="94" t="s">
        <v>1603</v>
      </c>
      <c r="AA122" s="94" t="s">
        <v>1603</v>
      </c>
      <c r="AB122" s="94">
        <v>0.26</v>
      </c>
      <c r="AC122" s="94" t="s">
        <v>1603</v>
      </c>
      <c r="AD122" s="94" t="s">
        <v>1603</v>
      </c>
      <c r="AE122" s="94" t="s">
        <v>1603</v>
      </c>
      <c r="AF122" s="94" t="s">
        <v>1603</v>
      </c>
      <c r="AG122" s="94" t="s">
        <v>1603</v>
      </c>
      <c r="AH122" s="94">
        <v>3.52</v>
      </c>
      <c r="AI122" s="94" t="s">
        <v>1603</v>
      </c>
      <c r="AJ122" s="94">
        <v>0.1</v>
      </c>
      <c r="AK122" s="97">
        <f t="shared" si="5"/>
        <v>18.41</v>
      </c>
      <c r="AL122" s="94" t="s">
        <v>1603</v>
      </c>
      <c r="AM122" s="94" t="s">
        <v>1603</v>
      </c>
      <c r="AN122" s="94" t="s">
        <v>1603</v>
      </c>
      <c r="AO122" s="94" t="s">
        <v>1603</v>
      </c>
      <c r="AP122" s="94">
        <v>2.23</v>
      </c>
      <c r="AQ122" s="94" t="s">
        <v>1603</v>
      </c>
      <c r="AR122" s="94" t="s">
        <v>1603</v>
      </c>
      <c r="AS122" s="94">
        <v>4.17</v>
      </c>
      <c r="AT122" s="94">
        <v>11.65</v>
      </c>
      <c r="AU122" s="94" t="s">
        <v>1603</v>
      </c>
      <c r="AV122" s="94">
        <v>0.36</v>
      </c>
    </row>
    <row r="123" spans="1:48" ht="13.5" customHeight="1" thickBot="1">
      <c r="A123" s="107" t="s">
        <v>1893</v>
      </c>
      <c r="B123" s="108" t="s">
        <v>1603</v>
      </c>
      <c r="C123" s="108" t="s">
        <v>1603</v>
      </c>
      <c r="D123" s="95" t="s">
        <v>1894</v>
      </c>
      <c r="E123" s="94">
        <f t="shared" si="6"/>
        <v>95.10000000000001</v>
      </c>
      <c r="F123" s="94">
        <f t="shared" si="8"/>
        <v>83.79</v>
      </c>
      <c r="G123" s="94">
        <v>27.25</v>
      </c>
      <c r="H123" s="94">
        <v>30.09</v>
      </c>
      <c r="I123" s="94">
        <v>2.26</v>
      </c>
      <c r="J123" s="94">
        <v>19.63</v>
      </c>
      <c r="K123" s="94" t="s">
        <v>1603</v>
      </c>
      <c r="L123" s="94">
        <v>4.56</v>
      </c>
      <c r="M123" s="94" t="s">
        <v>1603</v>
      </c>
      <c r="N123" s="94">
        <f t="shared" si="7"/>
        <v>0</v>
      </c>
      <c r="O123" s="94" t="s">
        <v>1603</v>
      </c>
      <c r="P123" s="94" t="s">
        <v>1603</v>
      </c>
      <c r="Q123" s="94" t="s">
        <v>1603</v>
      </c>
      <c r="R123" s="94" t="s">
        <v>1603</v>
      </c>
      <c r="S123" s="94" t="s">
        <v>1603</v>
      </c>
      <c r="T123" s="94" t="s">
        <v>1603</v>
      </c>
      <c r="U123" s="94" t="s">
        <v>1603</v>
      </c>
      <c r="V123" s="94" t="s">
        <v>1603</v>
      </c>
      <c r="W123" s="94" t="s">
        <v>1603</v>
      </c>
      <c r="X123" s="94" t="s">
        <v>1603</v>
      </c>
      <c r="Y123" s="94" t="s">
        <v>1603</v>
      </c>
      <c r="Z123" s="94" t="s">
        <v>1603</v>
      </c>
      <c r="AA123" s="94" t="s">
        <v>1603</v>
      </c>
      <c r="AB123" s="94" t="s">
        <v>1603</v>
      </c>
      <c r="AC123" s="94" t="s">
        <v>1603</v>
      </c>
      <c r="AD123" s="94" t="s">
        <v>1603</v>
      </c>
      <c r="AE123" s="94" t="s">
        <v>1603</v>
      </c>
      <c r="AF123" s="94" t="s">
        <v>1603</v>
      </c>
      <c r="AG123" s="94" t="s">
        <v>1603</v>
      </c>
      <c r="AH123" s="94" t="s">
        <v>1603</v>
      </c>
      <c r="AI123" s="94" t="s">
        <v>1603</v>
      </c>
      <c r="AJ123" s="94" t="s">
        <v>1603</v>
      </c>
      <c r="AK123" s="97">
        <f t="shared" si="5"/>
        <v>11.309999999999999</v>
      </c>
      <c r="AL123" s="94" t="s">
        <v>1603</v>
      </c>
      <c r="AM123" s="94" t="s">
        <v>1603</v>
      </c>
      <c r="AN123" s="94" t="s">
        <v>1603</v>
      </c>
      <c r="AO123" s="94" t="s">
        <v>1603</v>
      </c>
      <c r="AP123" s="94" t="s">
        <v>1603</v>
      </c>
      <c r="AQ123" s="94" t="s">
        <v>1603</v>
      </c>
      <c r="AR123" s="94" t="s">
        <v>1603</v>
      </c>
      <c r="AS123" s="94">
        <v>2.29</v>
      </c>
      <c r="AT123" s="94">
        <v>9.02</v>
      </c>
      <c r="AU123" s="94" t="s">
        <v>1603</v>
      </c>
      <c r="AV123" s="94" t="s">
        <v>1603</v>
      </c>
    </row>
    <row r="124" spans="1:48" ht="13.5" customHeight="1" thickBot="1">
      <c r="A124" s="107" t="s">
        <v>1895</v>
      </c>
      <c r="B124" s="108" t="s">
        <v>1603</v>
      </c>
      <c r="C124" s="108" t="s">
        <v>1603</v>
      </c>
      <c r="D124" s="95" t="s">
        <v>1896</v>
      </c>
      <c r="E124" s="94">
        <f t="shared" si="6"/>
        <v>36.370000000000005</v>
      </c>
      <c r="F124" s="94">
        <f t="shared" si="8"/>
        <v>30.99</v>
      </c>
      <c r="G124" s="94">
        <v>9.4</v>
      </c>
      <c r="H124" s="94">
        <v>11.78</v>
      </c>
      <c r="I124" s="94">
        <v>0.74</v>
      </c>
      <c r="J124" s="94">
        <v>7.34</v>
      </c>
      <c r="K124" s="94" t="s">
        <v>1603</v>
      </c>
      <c r="L124" s="94">
        <v>1.73</v>
      </c>
      <c r="M124" s="94" t="s">
        <v>1603</v>
      </c>
      <c r="N124" s="94">
        <f t="shared" si="7"/>
        <v>1.18</v>
      </c>
      <c r="O124" s="94">
        <v>0.05</v>
      </c>
      <c r="P124" s="94" t="s">
        <v>1603</v>
      </c>
      <c r="Q124" s="94" t="s">
        <v>1603</v>
      </c>
      <c r="R124" s="94" t="s">
        <v>1603</v>
      </c>
      <c r="S124" s="94" t="s">
        <v>1603</v>
      </c>
      <c r="T124" s="94" t="s">
        <v>1603</v>
      </c>
      <c r="U124" s="94">
        <v>0.11</v>
      </c>
      <c r="V124" s="94" t="s">
        <v>1603</v>
      </c>
      <c r="W124" s="94" t="s">
        <v>1603</v>
      </c>
      <c r="X124" s="94" t="s">
        <v>1603</v>
      </c>
      <c r="Y124" s="94" t="s">
        <v>1603</v>
      </c>
      <c r="Z124" s="94" t="s">
        <v>1603</v>
      </c>
      <c r="AA124" s="94" t="s">
        <v>1603</v>
      </c>
      <c r="AB124" s="94" t="s">
        <v>1603</v>
      </c>
      <c r="AC124" s="94" t="s">
        <v>1603</v>
      </c>
      <c r="AD124" s="94" t="s">
        <v>1603</v>
      </c>
      <c r="AE124" s="94" t="s">
        <v>1603</v>
      </c>
      <c r="AF124" s="94">
        <v>0.99</v>
      </c>
      <c r="AG124" s="94" t="s">
        <v>1603</v>
      </c>
      <c r="AH124" s="94" t="s">
        <v>1603</v>
      </c>
      <c r="AI124" s="94">
        <v>0.03</v>
      </c>
      <c r="AJ124" s="94" t="s">
        <v>1603</v>
      </c>
      <c r="AK124" s="97">
        <f t="shared" si="5"/>
        <v>4.2</v>
      </c>
      <c r="AL124" s="94" t="s">
        <v>1603</v>
      </c>
      <c r="AM124" s="94" t="s">
        <v>1603</v>
      </c>
      <c r="AN124" s="94" t="s">
        <v>1603</v>
      </c>
      <c r="AO124" s="94" t="s">
        <v>1603</v>
      </c>
      <c r="AP124" s="94" t="s">
        <v>1603</v>
      </c>
      <c r="AQ124" s="94" t="s">
        <v>1603</v>
      </c>
      <c r="AR124" s="94" t="s">
        <v>1603</v>
      </c>
      <c r="AS124" s="94">
        <v>0.87</v>
      </c>
      <c r="AT124" s="94">
        <v>3.25</v>
      </c>
      <c r="AU124" s="94" t="s">
        <v>1603</v>
      </c>
      <c r="AV124" s="94">
        <v>0.08</v>
      </c>
    </row>
    <row r="125" spans="1:48" ht="13.5" customHeight="1" thickBot="1">
      <c r="A125" s="107" t="s">
        <v>1897</v>
      </c>
      <c r="B125" s="108" t="s">
        <v>1603</v>
      </c>
      <c r="C125" s="108" t="s">
        <v>1603</v>
      </c>
      <c r="D125" s="95" t="s">
        <v>1898</v>
      </c>
      <c r="E125" s="94">
        <f t="shared" si="6"/>
        <v>138.38</v>
      </c>
      <c r="F125" s="94">
        <f t="shared" si="8"/>
        <v>121.91000000000001</v>
      </c>
      <c r="G125" s="94">
        <v>42.98</v>
      </c>
      <c r="H125" s="94">
        <v>40.88</v>
      </c>
      <c r="I125" s="94">
        <v>3.23</v>
      </c>
      <c r="J125" s="94">
        <v>28.37</v>
      </c>
      <c r="K125" s="94" t="s">
        <v>1603</v>
      </c>
      <c r="L125" s="94">
        <v>6.45</v>
      </c>
      <c r="M125" s="94" t="s">
        <v>1603</v>
      </c>
      <c r="N125" s="94">
        <f t="shared" si="7"/>
        <v>0</v>
      </c>
      <c r="O125" s="94" t="s">
        <v>1603</v>
      </c>
      <c r="P125" s="94" t="s">
        <v>1603</v>
      </c>
      <c r="Q125" s="94" t="s">
        <v>1603</v>
      </c>
      <c r="R125" s="94" t="s">
        <v>1603</v>
      </c>
      <c r="S125" s="94" t="s">
        <v>1603</v>
      </c>
      <c r="T125" s="94" t="s">
        <v>1603</v>
      </c>
      <c r="U125" s="94" t="s">
        <v>1603</v>
      </c>
      <c r="V125" s="94" t="s">
        <v>1603</v>
      </c>
      <c r="W125" s="94" t="s">
        <v>1603</v>
      </c>
      <c r="X125" s="94" t="s">
        <v>1603</v>
      </c>
      <c r="Y125" s="94" t="s">
        <v>1603</v>
      </c>
      <c r="Z125" s="94" t="s">
        <v>1603</v>
      </c>
      <c r="AA125" s="94" t="s">
        <v>1603</v>
      </c>
      <c r="AB125" s="94" t="s">
        <v>1603</v>
      </c>
      <c r="AC125" s="94" t="s">
        <v>1603</v>
      </c>
      <c r="AD125" s="94" t="s">
        <v>1603</v>
      </c>
      <c r="AE125" s="94" t="s">
        <v>1603</v>
      </c>
      <c r="AF125" s="94" t="s">
        <v>1603</v>
      </c>
      <c r="AG125" s="94" t="s">
        <v>1603</v>
      </c>
      <c r="AH125" s="94" t="s">
        <v>1603</v>
      </c>
      <c r="AI125" s="94" t="s">
        <v>1603</v>
      </c>
      <c r="AJ125" s="94" t="s">
        <v>1603</v>
      </c>
      <c r="AK125" s="97">
        <f t="shared" si="5"/>
        <v>16.47</v>
      </c>
      <c r="AL125" s="94" t="s">
        <v>1603</v>
      </c>
      <c r="AM125" s="94" t="s">
        <v>1603</v>
      </c>
      <c r="AN125" s="94" t="s">
        <v>1603</v>
      </c>
      <c r="AO125" s="94" t="s">
        <v>1603</v>
      </c>
      <c r="AP125" s="94" t="s">
        <v>1603</v>
      </c>
      <c r="AQ125" s="94" t="s">
        <v>1603</v>
      </c>
      <c r="AR125" s="94" t="s">
        <v>1603</v>
      </c>
      <c r="AS125" s="94">
        <v>3.26</v>
      </c>
      <c r="AT125" s="94">
        <v>13.21</v>
      </c>
      <c r="AU125" s="94" t="s">
        <v>1603</v>
      </c>
      <c r="AV125" s="94" t="s">
        <v>1603</v>
      </c>
    </row>
    <row r="126" spans="1:48" ht="13.5" customHeight="1" thickBot="1">
      <c r="A126" s="107" t="s">
        <v>1899</v>
      </c>
      <c r="B126" s="108" t="s">
        <v>1603</v>
      </c>
      <c r="C126" s="108" t="s">
        <v>1603</v>
      </c>
      <c r="D126" s="95" t="s">
        <v>1900</v>
      </c>
      <c r="E126" s="94">
        <f t="shared" si="6"/>
        <v>88.84</v>
      </c>
      <c r="F126" s="94">
        <f t="shared" si="8"/>
        <v>76.42</v>
      </c>
      <c r="G126" s="94">
        <v>26.05</v>
      </c>
      <c r="H126" s="94">
        <v>26.39</v>
      </c>
      <c r="I126" s="94">
        <v>2.13</v>
      </c>
      <c r="J126" s="94">
        <v>17.83</v>
      </c>
      <c r="K126" s="94" t="s">
        <v>1603</v>
      </c>
      <c r="L126" s="94">
        <v>4.02</v>
      </c>
      <c r="M126" s="94" t="s">
        <v>1603</v>
      </c>
      <c r="N126" s="94">
        <f t="shared" si="7"/>
        <v>1.85</v>
      </c>
      <c r="O126" s="94">
        <v>0.05</v>
      </c>
      <c r="P126" s="94" t="s">
        <v>1603</v>
      </c>
      <c r="Q126" s="94" t="s">
        <v>1603</v>
      </c>
      <c r="R126" s="94" t="s">
        <v>1603</v>
      </c>
      <c r="S126" s="94">
        <v>0.02</v>
      </c>
      <c r="T126" s="94">
        <v>0.01</v>
      </c>
      <c r="U126" s="94" t="s">
        <v>1603</v>
      </c>
      <c r="V126" s="94" t="s">
        <v>1603</v>
      </c>
      <c r="W126" s="94" t="s">
        <v>1603</v>
      </c>
      <c r="X126" s="94">
        <v>0.04</v>
      </c>
      <c r="Y126" s="94" t="s">
        <v>1603</v>
      </c>
      <c r="Z126" s="94" t="s">
        <v>1603</v>
      </c>
      <c r="AA126" s="94" t="s">
        <v>1603</v>
      </c>
      <c r="AB126" s="94" t="s">
        <v>1603</v>
      </c>
      <c r="AC126" s="94" t="s">
        <v>1603</v>
      </c>
      <c r="AD126" s="94" t="s">
        <v>1603</v>
      </c>
      <c r="AE126" s="94" t="s">
        <v>1603</v>
      </c>
      <c r="AF126" s="94">
        <v>0.48</v>
      </c>
      <c r="AG126" s="94" t="s">
        <v>1603</v>
      </c>
      <c r="AH126" s="94" t="s">
        <v>1603</v>
      </c>
      <c r="AI126" s="94">
        <v>1.25</v>
      </c>
      <c r="AJ126" s="94" t="s">
        <v>1603</v>
      </c>
      <c r="AK126" s="97">
        <f t="shared" si="5"/>
        <v>10.57</v>
      </c>
      <c r="AL126" s="94" t="s">
        <v>1603</v>
      </c>
      <c r="AM126" s="94" t="s">
        <v>1603</v>
      </c>
      <c r="AN126" s="94" t="s">
        <v>1603</v>
      </c>
      <c r="AO126" s="94" t="s">
        <v>1603</v>
      </c>
      <c r="AP126" s="94" t="s">
        <v>1603</v>
      </c>
      <c r="AQ126" s="94" t="s">
        <v>1603</v>
      </c>
      <c r="AR126" s="94" t="s">
        <v>1603</v>
      </c>
      <c r="AS126" s="94">
        <v>2.06</v>
      </c>
      <c r="AT126" s="94">
        <v>8.17</v>
      </c>
      <c r="AU126" s="94" t="s">
        <v>1603</v>
      </c>
      <c r="AV126" s="94">
        <v>0.34</v>
      </c>
    </row>
    <row r="127" spans="1:48" ht="13.5" customHeight="1" thickBot="1">
      <c r="A127" s="107" t="s">
        <v>1901</v>
      </c>
      <c r="B127" s="108" t="s">
        <v>1603</v>
      </c>
      <c r="C127" s="108" t="s">
        <v>1603</v>
      </c>
      <c r="D127" s="95" t="s">
        <v>1902</v>
      </c>
      <c r="E127" s="94">
        <f t="shared" si="6"/>
        <v>102.26</v>
      </c>
      <c r="F127" s="94">
        <f t="shared" si="8"/>
        <v>88.15</v>
      </c>
      <c r="G127" s="94">
        <v>29.78</v>
      </c>
      <c r="H127" s="94">
        <v>31.01</v>
      </c>
      <c r="I127" s="94">
        <v>2.22</v>
      </c>
      <c r="J127" s="94">
        <v>20.59</v>
      </c>
      <c r="K127" s="94" t="s">
        <v>1603</v>
      </c>
      <c r="L127" s="94">
        <v>4.55</v>
      </c>
      <c r="M127" s="94" t="s">
        <v>1603</v>
      </c>
      <c r="N127" s="94">
        <f t="shared" si="7"/>
        <v>2.06</v>
      </c>
      <c r="O127" s="94" t="s">
        <v>1603</v>
      </c>
      <c r="P127" s="94" t="s">
        <v>1603</v>
      </c>
      <c r="Q127" s="94" t="s">
        <v>1603</v>
      </c>
      <c r="R127" s="94" t="s">
        <v>1603</v>
      </c>
      <c r="S127" s="94" t="s">
        <v>1603</v>
      </c>
      <c r="T127" s="94" t="s">
        <v>1603</v>
      </c>
      <c r="U127" s="94" t="s">
        <v>1603</v>
      </c>
      <c r="V127" s="94" t="s">
        <v>1603</v>
      </c>
      <c r="W127" s="94" t="s">
        <v>1603</v>
      </c>
      <c r="X127" s="94" t="s">
        <v>1603</v>
      </c>
      <c r="Y127" s="94" t="s">
        <v>1603</v>
      </c>
      <c r="Z127" s="94" t="s">
        <v>1603</v>
      </c>
      <c r="AA127" s="94" t="s">
        <v>1603</v>
      </c>
      <c r="AB127" s="94">
        <v>2.06</v>
      </c>
      <c r="AC127" s="94" t="s">
        <v>1603</v>
      </c>
      <c r="AD127" s="94" t="s">
        <v>1603</v>
      </c>
      <c r="AE127" s="94" t="s">
        <v>1603</v>
      </c>
      <c r="AF127" s="94" t="s">
        <v>1603</v>
      </c>
      <c r="AG127" s="94" t="s">
        <v>1603</v>
      </c>
      <c r="AH127" s="94" t="s">
        <v>1603</v>
      </c>
      <c r="AI127" s="94" t="s">
        <v>1603</v>
      </c>
      <c r="AJ127" s="94" t="s">
        <v>1603</v>
      </c>
      <c r="AK127" s="97">
        <f t="shared" si="5"/>
        <v>12.05</v>
      </c>
      <c r="AL127" s="94" t="s">
        <v>1603</v>
      </c>
      <c r="AM127" s="94" t="s">
        <v>1603</v>
      </c>
      <c r="AN127" s="94" t="s">
        <v>1603</v>
      </c>
      <c r="AO127" s="94" t="s">
        <v>1603</v>
      </c>
      <c r="AP127" s="94" t="s">
        <v>1603</v>
      </c>
      <c r="AQ127" s="94" t="s">
        <v>1603</v>
      </c>
      <c r="AR127" s="94" t="s">
        <v>1603</v>
      </c>
      <c r="AS127" s="94">
        <v>2.4</v>
      </c>
      <c r="AT127" s="94">
        <v>9.34</v>
      </c>
      <c r="AU127" s="94" t="s">
        <v>1603</v>
      </c>
      <c r="AV127" s="94">
        <v>0.31</v>
      </c>
    </row>
    <row r="128" spans="1:48" ht="13.5" customHeight="1" thickBot="1">
      <c r="A128" s="107" t="s">
        <v>1903</v>
      </c>
      <c r="B128" s="108" t="s">
        <v>1603</v>
      </c>
      <c r="C128" s="108" t="s">
        <v>1603</v>
      </c>
      <c r="D128" s="95" t="s">
        <v>1904</v>
      </c>
      <c r="E128" s="94">
        <f t="shared" si="6"/>
        <v>102.26</v>
      </c>
      <c r="F128" s="94">
        <f t="shared" si="8"/>
        <v>88.15</v>
      </c>
      <c r="G128" s="94">
        <v>29.78</v>
      </c>
      <c r="H128" s="94">
        <v>31.01</v>
      </c>
      <c r="I128" s="94">
        <v>2.22</v>
      </c>
      <c r="J128" s="94">
        <v>20.59</v>
      </c>
      <c r="K128" s="94" t="s">
        <v>1603</v>
      </c>
      <c r="L128" s="94">
        <v>4.55</v>
      </c>
      <c r="M128" s="94" t="s">
        <v>1603</v>
      </c>
      <c r="N128" s="94">
        <f t="shared" si="7"/>
        <v>2.06</v>
      </c>
      <c r="O128" s="94" t="s">
        <v>1603</v>
      </c>
      <c r="P128" s="94" t="s">
        <v>1603</v>
      </c>
      <c r="Q128" s="94" t="s">
        <v>1603</v>
      </c>
      <c r="R128" s="94" t="s">
        <v>1603</v>
      </c>
      <c r="S128" s="94" t="s">
        <v>1603</v>
      </c>
      <c r="T128" s="94" t="s">
        <v>1603</v>
      </c>
      <c r="U128" s="94" t="s">
        <v>1603</v>
      </c>
      <c r="V128" s="94" t="s">
        <v>1603</v>
      </c>
      <c r="W128" s="94" t="s">
        <v>1603</v>
      </c>
      <c r="X128" s="94" t="s">
        <v>1603</v>
      </c>
      <c r="Y128" s="94" t="s">
        <v>1603</v>
      </c>
      <c r="Z128" s="94" t="s">
        <v>1603</v>
      </c>
      <c r="AA128" s="94" t="s">
        <v>1603</v>
      </c>
      <c r="AB128" s="94">
        <v>2.06</v>
      </c>
      <c r="AC128" s="94" t="s">
        <v>1603</v>
      </c>
      <c r="AD128" s="94" t="s">
        <v>1603</v>
      </c>
      <c r="AE128" s="94" t="s">
        <v>1603</v>
      </c>
      <c r="AF128" s="94" t="s">
        <v>1603</v>
      </c>
      <c r="AG128" s="94" t="s">
        <v>1603</v>
      </c>
      <c r="AH128" s="94" t="s">
        <v>1603</v>
      </c>
      <c r="AI128" s="94" t="s">
        <v>1603</v>
      </c>
      <c r="AJ128" s="94" t="s">
        <v>1603</v>
      </c>
      <c r="AK128" s="97">
        <f t="shared" si="5"/>
        <v>12.05</v>
      </c>
      <c r="AL128" s="94" t="s">
        <v>1603</v>
      </c>
      <c r="AM128" s="94" t="s">
        <v>1603</v>
      </c>
      <c r="AN128" s="94" t="s">
        <v>1603</v>
      </c>
      <c r="AO128" s="94" t="s">
        <v>1603</v>
      </c>
      <c r="AP128" s="94" t="s">
        <v>1603</v>
      </c>
      <c r="AQ128" s="94" t="s">
        <v>1603</v>
      </c>
      <c r="AR128" s="94" t="s">
        <v>1603</v>
      </c>
      <c r="AS128" s="94">
        <v>2.4</v>
      </c>
      <c r="AT128" s="94">
        <v>9.34</v>
      </c>
      <c r="AU128" s="94" t="s">
        <v>1603</v>
      </c>
      <c r="AV128" s="94">
        <v>0.31</v>
      </c>
    </row>
    <row r="129" spans="1:48" ht="13.5" customHeight="1" thickBot="1">
      <c r="A129" s="107" t="s">
        <v>1905</v>
      </c>
      <c r="B129" s="108" t="s">
        <v>1603</v>
      </c>
      <c r="C129" s="108" t="s">
        <v>1603</v>
      </c>
      <c r="D129" s="95" t="s">
        <v>1906</v>
      </c>
      <c r="E129" s="94">
        <f t="shared" si="6"/>
        <v>665.3899999999999</v>
      </c>
      <c r="F129" s="94">
        <f t="shared" si="8"/>
        <v>518.1099999999999</v>
      </c>
      <c r="G129" s="94">
        <v>136.53</v>
      </c>
      <c r="H129" s="94">
        <v>218.51</v>
      </c>
      <c r="I129" s="94">
        <v>10.75</v>
      </c>
      <c r="J129" s="94">
        <v>152.32</v>
      </c>
      <c r="K129" s="94" t="s">
        <v>1603</v>
      </c>
      <c r="L129" s="94" t="s">
        <v>1603</v>
      </c>
      <c r="M129" s="94" t="s">
        <v>1603</v>
      </c>
      <c r="N129" s="94">
        <f t="shared" si="7"/>
        <v>3.25</v>
      </c>
      <c r="O129" s="94">
        <v>1.87</v>
      </c>
      <c r="P129" s="94" t="s">
        <v>1603</v>
      </c>
      <c r="Q129" s="94" t="s">
        <v>1603</v>
      </c>
      <c r="R129" s="94" t="s">
        <v>1603</v>
      </c>
      <c r="S129" s="94" t="s">
        <v>1603</v>
      </c>
      <c r="T129" s="94" t="s">
        <v>1603</v>
      </c>
      <c r="U129" s="94" t="s">
        <v>1603</v>
      </c>
      <c r="V129" s="94" t="s">
        <v>1603</v>
      </c>
      <c r="W129" s="94" t="s">
        <v>1603</v>
      </c>
      <c r="X129" s="94" t="s">
        <v>1603</v>
      </c>
      <c r="Y129" s="94" t="s">
        <v>1603</v>
      </c>
      <c r="Z129" s="94" t="s">
        <v>1603</v>
      </c>
      <c r="AA129" s="94" t="s">
        <v>1603</v>
      </c>
      <c r="AB129" s="94">
        <v>0.2</v>
      </c>
      <c r="AC129" s="94" t="s">
        <v>1603</v>
      </c>
      <c r="AD129" s="94" t="s">
        <v>1603</v>
      </c>
      <c r="AE129" s="94" t="s">
        <v>1603</v>
      </c>
      <c r="AF129" s="94" t="s">
        <v>1603</v>
      </c>
      <c r="AG129" s="94" t="s">
        <v>1603</v>
      </c>
      <c r="AH129" s="94">
        <v>1.18</v>
      </c>
      <c r="AI129" s="94" t="s">
        <v>1603</v>
      </c>
      <c r="AJ129" s="94" t="s">
        <v>1603</v>
      </c>
      <c r="AK129" s="97">
        <f t="shared" si="5"/>
        <v>144.03</v>
      </c>
      <c r="AL129" s="94" t="s">
        <v>1603</v>
      </c>
      <c r="AM129" s="94" t="s">
        <v>1603</v>
      </c>
      <c r="AN129" s="94">
        <v>0.93</v>
      </c>
      <c r="AO129" s="94" t="s">
        <v>1603</v>
      </c>
      <c r="AP129" s="94" t="s">
        <v>1603</v>
      </c>
      <c r="AQ129" s="94">
        <v>80.56</v>
      </c>
      <c r="AR129" s="94">
        <v>0.06</v>
      </c>
      <c r="AS129" s="94">
        <v>12.3</v>
      </c>
      <c r="AT129" s="94">
        <v>50.18</v>
      </c>
      <c r="AU129" s="94" t="s">
        <v>1603</v>
      </c>
      <c r="AV129" s="94" t="s">
        <v>1603</v>
      </c>
    </row>
    <row r="130" spans="1:48" ht="13.5" customHeight="1" thickBot="1">
      <c r="A130" s="107" t="s">
        <v>1907</v>
      </c>
      <c r="B130" s="108" t="s">
        <v>1603</v>
      </c>
      <c r="C130" s="108" t="s">
        <v>1603</v>
      </c>
      <c r="D130" s="95" t="s">
        <v>1725</v>
      </c>
      <c r="E130" s="94">
        <f t="shared" si="6"/>
        <v>152.92999999999998</v>
      </c>
      <c r="F130" s="94">
        <f t="shared" si="8"/>
        <v>137.39</v>
      </c>
      <c r="G130" s="94">
        <v>36.4</v>
      </c>
      <c r="H130" s="94">
        <v>56.76</v>
      </c>
      <c r="I130" s="94" t="s">
        <v>1603</v>
      </c>
      <c r="J130" s="94">
        <v>44.23</v>
      </c>
      <c r="K130" s="94" t="s">
        <v>1603</v>
      </c>
      <c r="L130" s="94" t="s">
        <v>1603</v>
      </c>
      <c r="M130" s="94" t="s">
        <v>1603</v>
      </c>
      <c r="N130" s="94">
        <f t="shared" si="7"/>
        <v>3.25</v>
      </c>
      <c r="O130" s="94">
        <v>1.87</v>
      </c>
      <c r="P130" s="94" t="s">
        <v>1603</v>
      </c>
      <c r="Q130" s="94" t="s">
        <v>1603</v>
      </c>
      <c r="R130" s="94" t="s">
        <v>1603</v>
      </c>
      <c r="S130" s="94" t="s">
        <v>1603</v>
      </c>
      <c r="T130" s="94" t="s">
        <v>1603</v>
      </c>
      <c r="U130" s="94" t="s">
        <v>1603</v>
      </c>
      <c r="V130" s="94" t="s">
        <v>1603</v>
      </c>
      <c r="W130" s="94" t="s">
        <v>1603</v>
      </c>
      <c r="X130" s="94" t="s">
        <v>1603</v>
      </c>
      <c r="Y130" s="94" t="s">
        <v>1603</v>
      </c>
      <c r="Z130" s="94" t="s">
        <v>1603</v>
      </c>
      <c r="AA130" s="94" t="s">
        <v>1603</v>
      </c>
      <c r="AB130" s="94">
        <v>0.2</v>
      </c>
      <c r="AC130" s="94" t="s">
        <v>1603</v>
      </c>
      <c r="AD130" s="94" t="s">
        <v>1603</v>
      </c>
      <c r="AE130" s="94" t="s">
        <v>1603</v>
      </c>
      <c r="AF130" s="94" t="s">
        <v>1603</v>
      </c>
      <c r="AG130" s="94" t="s">
        <v>1603</v>
      </c>
      <c r="AH130" s="94">
        <v>1.18</v>
      </c>
      <c r="AI130" s="94" t="s">
        <v>1603</v>
      </c>
      <c r="AJ130" s="94" t="s">
        <v>1603</v>
      </c>
      <c r="AK130" s="97">
        <f t="shared" si="5"/>
        <v>12.29</v>
      </c>
      <c r="AL130" s="94" t="s">
        <v>1603</v>
      </c>
      <c r="AM130" s="94" t="s">
        <v>1603</v>
      </c>
      <c r="AN130" s="94" t="s">
        <v>1603</v>
      </c>
      <c r="AO130" s="94" t="s">
        <v>1603</v>
      </c>
      <c r="AP130" s="94" t="s">
        <v>1603</v>
      </c>
      <c r="AQ130" s="94" t="s">
        <v>1603</v>
      </c>
      <c r="AR130" s="94">
        <v>0.02</v>
      </c>
      <c r="AS130" s="94">
        <v>2.36</v>
      </c>
      <c r="AT130" s="94">
        <v>9.91</v>
      </c>
      <c r="AU130" s="94" t="s">
        <v>1603</v>
      </c>
      <c r="AV130" s="94" t="s">
        <v>1603</v>
      </c>
    </row>
    <row r="131" spans="1:48" ht="13.5" customHeight="1" thickBot="1">
      <c r="A131" s="107" t="s">
        <v>1908</v>
      </c>
      <c r="B131" s="108" t="s">
        <v>1603</v>
      </c>
      <c r="C131" s="108" t="s">
        <v>1603</v>
      </c>
      <c r="D131" s="95" t="s">
        <v>1909</v>
      </c>
      <c r="E131" s="94">
        <f t="shared" si="6"/>
        <v>512.46</v>
      </c>
      <c r="F131" s="94">
        <f t="shared" si="8"/>
        <v>380.71000000000004</v>
      </c>
      <c r="G131" s="94">
        <v>100.13</v>
      </c>
      <c r="H131" s="94">
        <v>161.74</v>
      </c>
      <c r="I131" s="94">
        <v>10.75</v>
      </c>
      <c r="J131" s="94">
        <v>108.09</v>
      </c>
      <c r="K131" s="94" t="s">
        <v>1603</v>
      </c>
      <c r="L131" s="94" t="s">
        <v>1603</v>
      </c>
      <c r="M131" s="94" t="s">
        <v>1603</v>
      </c>
      <c r="N131" s="94">
        <f t="shared" si="7"/>
        <v>0</v>
      </c>
      <c r="O131" s="94" t="s">
        <v>1603</v>
      </c>
      <c r="P131" s="94" t="s">
        <v>1603</v>
      </c>
      <c r="Q131" s="94" t="s">
        <v>1603</v>
      </c>
      <c r="R131" s="94" t="s">
        <v>1603</v>
      </c>
      <c r="S131" s="94" t="s">
        <v>1603</v>
      </c>
      <c r="T131" s="94" t="s">
        <v>1603</v>
      </c>
      <c r="U131" s="94" t="s">
        <v>1603</v>
      </c>
      <c r="V131" s="94" t="s">
        <v>1603</v>
      </c>
      <c r="W131" s="94" t="s">
        <v>1603</v>
      </c>
      <c r="X131" s="94" t="s">
        <v>1603</v>
      </c>
      <c r="Y131" s="94" t="s">
        <v>1603</v>
      </c>
      <c r="Z131" s="94" t="s">
        <v>1603</v>
      </c>
      <c r="AA131" s="94" t="s">
        <v>1603</v>
      </c>
      <c r="AB131" s="94" t="s">
        <v>1603</v>
      </c>
      <c r="AC131" s="94" t="s">
        <v>1603</v>
      </c>
      <c r="AD131" s="94" t="s">
        <v>1603</v>
      </c>
      <c r="AE131" s="94" t="s">
        <v>1603</v>
      </c>
      <c r="AF131" s="94" t="s">
        <v>1603</v>
      </c>
      <c r="AG131" s="94" t="s">
        <v>1603</v>
      </c>
      <c r="AH131" s="94" t="s">
        <v>1603</v>
      </c>
      <c r="AI131" s="94" t="s">
        <v>1603</v>
      </c>
      <c r="AJ131" s="94" t="s">
        <v>1603</v>
      </c>
      <c r="AK131" s="97">
        <f t="shared" si="5"/>
        <v>131.75</v>
      </c>
      <c r="AL131" s="94" t="s">
        <v>1603</v>
      </c>
      <c r="AM131" s="94" t="s">
        <v>1603</v>
      </c>
      <c r="AN131" s="94">
        <v>0.93</v>
      </c>
      <c r="AO131" s="94" t="s">
        <v>1603</v>
      </c>
      <c r="AP131" s="94" t="s">
        <v>1603</v>
      </c>
      <c r="AQ131" s="94">
        <v>80.56</v>
      </c>
      <c r="AR131" s="94">
        <v>0.05</v>
      </c>
      <c r="AS131" s="94">
        <v>9.94</v>
      </c>
      <c r="AT131" s="94">
        <v>40.27</v>
      </c>
      <c r="AU131" s="94" t="s">
        <v>1603</v>
      </c>
      <c r="AV131" s="94" t="s">
        <v>1603</v>
      </c>
    </row>
    <row r="132" spans="1:48" ht="13.5" customHeight="1" thickBot="1">
      <c r="A132" s="107" t="s">
        <v>1910</v>
      </c>
      <c r="B132" s="108" t="s">
        <v>1603</v>
      </c>
      <c r="C132" s="108" t="s">
        <v>1603</v>
      </c>
      <c r="D132" s="95" t="s">
        <v>1911</v>
      </c>
      <c r="E132" s="94">
        <f t="shared" si="6"/>
        <v>339.64</v>
      </c>
      <c r="F132" s="94">
        <f t="shared" si="8"/>
        <v>339.64</v>
      </c>
      <c r="G132" s="94">
        <v>123.53</v>
      </c>
      <c r="H132" s="94">
        <v>122.52</v>
      </c>
      <c r="I132" s="94">
        <v>15.94</v>
      </c>
      <c r="J132" s="94">
        <v>77.65</v>
      </c>
      <c r="K132" s="94" t="s">
        <v>1603</v>
      </c>
      <c r="L132" s="94" t="s">
        <v>1603</v>
      </c>
      <c r="M132" s="94" t="s">
        <v>1603</v>
      </c>
      <c r="N132" s="94">
        <f t="shared" si="7"/>
        <v>0</v>
      </c>
      <c r="O132" s="94" t="s">
        <v>1603</v>
      </c>
      <c r="P132" s="94" t="s">
        <v>1603</v>
      </c>
      <c r="Q132" s="94" t="s">
        <v>1603</v>
      </c>
      <c r="R132" s="94" t="s">
        <v>1603</v>
      </c>
      <c r="S132" s="94" t="s">
        <v>1603</v>
      </c>
      <c r="T132" s="94" t="s">
        <v>1603</v>
      </c>
      <c r="U132" s="94" t="s">
        <v>1603</v>
      </c>
      <c r="V132" s="94" t="s">
        <v>1603</v>
      </c>
      <c r="W132" s="94" t="s">
        <v>1603</v>
      </c>
      <c r="X132" s="94" t="s">
        <v>1603</v>
      </c>
      <c r="Y132" s="94" t="s">
        <v>1603</v>
      </c>
      <c r="Z132" s="94" t="s">
        <v>1603</v>
      </c>
      <c r="AA132" s="94" t="s">
        <v>1603</v>
      </c>
      <c r="AB132" s="94" t="s">
        <v>1603</v>
      </c>
      <c r="AC132" s="94" t="s">
        <v>1603</v>
      </c>
      <c r="AD132" s="94" t="s">
        <v>1603</v>
      </c>
      <c r="AE132" s="94" t="s">
        <v>1603</v>
      </c>
      <c r="AF132" s="94" t="s">
        <v>1603</v>
      </c>
      <c r="AG132" s="94" t="s">
        <v>1603</v>
      </c>
      <c r="AH132" s="94" t="s">
        <v>1603</v>
      </c>
      <c r="AI132" s="94" t="s">
        <v>1603</v>
      </c>
      <c r="AJ132" s="94" t="s">
        <v>1603</v>
      </c>
      <c r="AK132" s="97">
        <f t="shared" si="5"/>
        <v>0</v>
      </c>
      <c r="AL132" s="94" t="s">
        <v>1603</v>
      </c>
      <c r="AM132" s="94" t="s">
        <v>1603</v>
      </c>
      <c r="AN132" s="94" t="s">
        <v>1603</v>
      </c>
      <c r="AO132" s="94" t="s">
        <v>1603</v>
      </c>
      <c r="AP132" s="94" t="s">
        <v>1603</v>
      </c>
      <c r="AQ132" s="94" t="s">
        <v>1603</v>
      </c>
      <c r="AR132" s="94" t="s">
        <v>1603</v>
      </c>
      <c r="AS132" s="94" t="s">
        <v>1603</v>
      </c>
      <c r="AT132" s="94" t="s">
        <v>1603</v>
      </c>
      <c r="AU132" s="94" t="s">
        <v>1603</v>
      </c>
      <c r="AV132" s="94" t="s">
        <v>1603</v>
      </c>
    </row>
    <row r="133" spans="1:48" ht="13.5" customHeight="1" thickBot="1">
      <c r="A133" s="107" t="s">
        <v>1912</v>
      </c>
      <c r="B133" s="108" t="s">
        <v>1603</v>
      </c>
      <c r="C133" s="108" t="s">
        <v>1603</v>
      </c>
      <c r="D133" s="95" t="s">
        <v>1913</v>
      </c>
      <c r="E133" s="94">
        <f t="shared" si="6"/>
        <v>339.64</v>
      </c>
      <c r="F133" s="94">
        <f t="shared" si="8"/>
        <v>339.64</v>
      </c>
      <c r="G133" s="94">
        <v>123.53</v>
      </c>
      <c r="H133" s="94">
        <v>122.52</v>
      </c>
      <c r="I133" s="94">
        <v>15.94</v>
      </c>
      <c r="J133" s="94">
        <v>77.65</v>
      </c>
      <c r="K133" s="94" t="s">
        <v>1603</v>
      </c>
      <c r="L133" s="94" t="s">
        <v>1603</v>
      </c>
      <c r="M133" s="94" t="s">
        <v>1603</v>
      </c>
      <c r="N133" s="94">
        <f t="shared" si="7"/>
        <v>0</v>
      </c>
      <c r="O133" s="94" t="s">
        <v>1603</v>
      </c>
      <c r="P133" s="94" t="s">
        <v>1603</v>
      </c>
      <c r="Q133" s="94" t="s">
        <v>1603</v>
      </c>
      <c r="R133" s="94" t="s">
        <v>1603</v>
      </c>
      <c r="S133" s="94" t="s">
        <v>1603</v>
      </c>
      <c r="T133" s="94" t="s">
        <v>1603</v>
      </c>
      <c r="U133" s="94" t="s">
        <v>1603</v>
      </c>
      <c r="V133" s="94" t="s">
        <v>1603</v>
      </c>
      <c r="W133" s="94" t="s">
        <v>1603</v>
      </c>
      <c r="X133" s="94" t="s">
        <v>1603</v>
      </c>
      <c r="Y133" s="94" t="s">
        <v>1603</v>
      </c>
      <c r="Z133" s="94" t="s">
        <v>1603</v>
      </c>
      <c r="AA133" s="94" t="s">
        <v>1603</v>
      </c>
      <c r="AB133" s="94" t="s">
        <v>1603</v>
      </c>
      <c r="AC133" s="94" t="s">
        <v>1603</v>
      </c>
      <c r="AD133" s="94" t="s">
        <v>1603</v>
      </c>
      <c r="AE133" s="94" t="s">
        <v>1603</v>
      </c>
      <c r="AF133" s="94" t="s">
        <v>1603</v>
      </c>
      <c r="AG133" s="94" t="s">
        <v>1603</v>
      </c>
      <c r="AH133" s="94" t="s">
        <v>1603</v>
      </c>
      <c r="AI133" s="94" t="s">
        <v>1603</v>
      </c>
      <c r="AJ133" s="94" t="s">
        <v>1603</v>
      </c>
      <c r="AK133" s="97">
        <f t="shared" si="5"/>
        <v>0</v>
      </c>
      <c r="AL133" s="94" t="s">
        <v>1603</v>
      </c>
      <c r="AM133" s="94" t="s">
        <v>1603</v>
      </c>
      <c r="AN133" s="94" t="s">
        <v>1603</v>
      </c>
      <c r="AO133" s="94" t="s">
        <v>1603</v>
      </c>
      <c r="AP133" s="94" t="s">
        <v>1603</v>
      </c>
      <c r="AQ133" s="94" t="s">
        <v>1603</v>
      </c>
      <c r="AR133" s="94" t="s">
        <v>1603</v>
      </c>
      <c r="AS133" s="94" t="s">
        <v>1603</v>
      </c>
      <c r="AT133" s="94" t="s">
        <v>1603</v>
      </c>
      <c r="AU133" s="94" t="s">
        <v>1603</v>
      </c>
      <c r="AV133" s="94" t="s">
        <v>1603</v>
      </c>
    </row>
    <row r="134" spans="1:48" ht="13.5" customHeight="1" thickBot="1">
      <c r="A134" s="107" t="s">
        <v>1614</v>
      </c>
      <c r="B134" s="108" t="s">
        <v>1603</v>
      </c>
      <c r="C134" s="108" t="s">
        <v>1603</v>
      </c>
      <c r="D134" s="95" t="s">
        <v>1486</v>
      </c>
      <c r="E134" s="94">
        <f t="shared" si="6"/>
        <v>15833.889999999998</v>
      </c>
      <c r="F134" s="94">
        <f t="shared" si="8"/>
        <v>2112.27</v>
      </c>
      <c r="G134" s="94">
        <v>714.38</v>
      </c>
      <c r="H134" s="94">
        <v>737.65</v>
      </c>
      <c r="I134" s="94">
        <v>15.99</v>
      </c>
      <c r="J134" s="94">
        <v>526.77</v>
      </c>
      <c r="K134" s="94">
        <v>2.77</v>
      </c>
      <c r="L134" s="94">
        <v>38.78</v>
      </c>
      <c r="M134" s="94">
        <v>75.93</v>
      </c>
      <c r="N134" s="94">
        <f t="shared" si="7"/>
        <v>286.41999999999996</v>
      </c>
      <c r="O134" s="94">
        <v>23.9</v>
      </c>
      <c r="P134" s="94">
        <v>19.93</v>
      </c>
      <c r="Q134" s="94" t="s">
        <v>1603</v>
      </c>
      <c r="R134" s="94">
        <v>1.34</v>
      </c>
      <c r="S134" s="94">
        <v>0.37</v>
      </c>
      <c r="T134" s="94">
        <v>5.3</v>
      </c>
      <c r="U134" s="94">
        <v>26.24</v>
      </c>
      <c r="V134" s="94">
        <v>1</v>
      </c>
      <c r="W134" s="94" t="s">
        <v>1603</v>
      </c>
      <c r="X134" s="94">
        <v>2.34</v>
      </c>
      <c r="Y134" s="94">
        <v>14.43</v>
      </c>
      <c r="Z134" s="94">
        <v>8.6</v>
      </c>
      <c r="AA134" s="94">
        <v>1.3</v>
      </c>
      <c r="AB134" s="94">
        <v>11.33</v>
      </c>
      <c r="AC134" s="94">
        <v>50.56</v>
      </c>
      <c r="AD134" s="94">
        <v>1.76</v>
      </c>
      <c r="AE134" s="94">
        <v>31.24</v>
      </c>
      <c r="AF134" s="94" t="s">
        <v>1603</v>
      </c>
      <c r="AG134" s="94">
        <v>4.01</v>
      </c>
      <c r="AH134" s="94">
        <v>62.56</v>
      </c>
      <c r="AI134" s="94" t="s">
        <v>1603</v>
      </c>
      <c r="AJ134" s="94">
        <v>20.21</v>
      </c>
      <c r="AK134" s="97">
        <f t="shared" si="5"/>
        <v>13435.199999999997</v>
      </c>
      <c r="AL134" s="94">
        <v>416.92</v>
      </c>
      <c r="AM134" s="94">
        <v>9394.31</v>
      </c>
      <c r="AN134" s="94">
        <v>1444.46</v>
      </c>
      <c r="AO134" s="94">
        <v>1704.56</v>
      </c>
      <c r="AP134" s="94">
        <v>160</v>
      </c>
      <c r="AQ134" s="94" t="s">
        <v>1603</v>
      </c>
      <c r="AR134" s="94" t="s">
        <v>1603</v>
      </c>
      <c r="AS134" s="94">
        <v>31.67</v>
      </c>
      <c r="AT134" s="94">
        <v>225.56</v>
      </c>
      <c r="AU134" s="94" t="s">
        <v>1603</v>
      </c>
      <c r="AV134" s="94">
        <v>57.72</v>
      </c>
    </row>
    <row r="135" spans="1:48" ht="13.5" customHeight="1" thickBot="1">
      <c r="A135" s="107" t="s">
        <v>1914</v>
      </c>
      <c r="B135" s="108" t="s">
        <v>1603</v>
      </c>
      <c r="C135" s="108" t="s">
        <v>1603</v>
      </c>
      <c r="D135" s="95" t="s">
        <v>1915</v>
      </c>
      <c r="E135" s="94">
        <f t="shared" si="6"/>
        <v>1546.69</v>
      </c>
      <c r="F135" s="94">
        <f t="shared" si="8"/>
        <v>1180.5</v>
      </c>
      <c r="G135" s="94">
        <v>409.43</v>
      </c>
      <c r="H135" s="94">
        <v>443.55</v>
      </c>
      <c r="I135" s="94">
        <v>0.44</v>
      </c>
      <c r="J135" s="94">
        <v>255.32</v>
      </c>
      <c r="K135" s="94" t="s">
        <v>1603</v>
      </c>
      <c r="L135" s="94" t="s">
        <v>1603</v>
      </c>
      <c r="M135" s="94">
        <v>71.76</v>
      </c>
      <c r="N135" s="94">
        <f t="shared" si="7"/>
        <v>148.52</v>
      </c>
      <c r="O135" s="94">
        <v>10.86</v>
      </c>
      <c r="P135" s="94">
        <v>16.89</v>
      </c>
      <c r="Q135" s="94" t="s">
        <v>1603</v>
      </c>
      <c r="R135" s="94">
        <v>0.41</v>
      </c>
      <c r="S135" s="94" t="s">
        <v>1603</v>
      </c>
      <c r="T135" s="94">
        <v>1.59</v>
      </c>
      <c r="U135" s="94">
        <v>13.88</v>
      </c>
      <c r="V135" s="94" t="s">
        <v>1603</v>
      </c>
      <c r="W135" s="94" t="s">
        <v>1603</v>
      </c>
      <c r="X135" s="94">
        <v>1.62</v>
      </c>
      <c r="Y135" s="94">
        <v>8.62</v>
      </c>
      <c r="Z135" s="94">
        <v>5.18</v>
      </c>
      <c r="AA135" s="94">
        <v>0.27</v>
      </c>
      <c r="AB135" s="94">
        <v>4.58</v>
      </c>
      <c r="AC135" s="94" t="s">
        <v>1603</v>
      </c>
      <c r="AD135" s="94" t="s">
        <v>1603</v>
      </c>
      <c r="AE135" s="94">
        <v>26.64</v>
      </c>
      <c r="AF135" s="94" t="s">
        <v>1603</v>
      </c>
      <c r="AG135" s="94" t="s">
        <v>1603</v>
      </c>
      <c r="AH135" s="94">
        <v>42.46</v>
      </c>
      <c r="AI135" s="94" t="s">
        <v>1603</v>
      </c>
      <c r="AJ135" s="94">
        <v>15.52</v>
      </c>
      <c r="AK135" s="97">
        <f t="shared" si="5"/>
        <v>217.67000000000002</v>
      </c>
      <c r="AL135" s="94" t="s">
        <v>1603</v>
      </c>
      <c r="AM135" s="94" t="s">
        <v>1603</v>
      </c>
      <c r="AN135" s="94" t="s">
        <v>1603</v>
      </c>
      <c r="AO135" s="94">
        <v>28.58</v>
      </c>
      <c r="AP135" s="94" t="s">
        <v>1603</v>
      </c>
      <c r="AQ135" s="94" t="s">
        <v>1603</v>
      </c>
      <c r="AR135" s="94" t="s">
        <v>1603</v>
      </c>
      <c r="AS135" s="94">
        <v>17.07</v>
      </c>
      <c r="AT135" s="94">
        <v>120.43</v>
      </c>
      <c r="AU135" s="94" t="s">
        <v>1603</v>
      </c>
      <c r="AV135" s="94">
        <v>51.59</v>
      </c>
    </row>
    <row r="136" spans="1:48" ht="13.5" customHeight="1" thickBot="1">
      <c r="A136" s="107" t="s">
        <v>1916</v>
      </c>
      <c r="B136" s="108" t="s">
        <v>1603</v>
      </c>
      <c r="C136" s="108" t="s">
        <v>1603</v>
      </c>
      <c r="D136" s="95" t="s">
        <v>1725</v>
      </c>
      <c r="E136" s="94">
        <f t="shared" si="6"/>
        <v>310.09000000000003</v>
      </c>
      <c r="F136" s="94">
        <f t="shared" si="8"/>
        <v>265.53000000000003</v>
      </c>
      <c r="G136" s="94">
        <v>124.53</v>
      </c>
      <c r="H136" s="94">
        <v>91.71</v>
      </c>
      <c r="I136" s="94" t="s">
        <v>1603</v>
      </c>
      <c r="J136" s="94">
        <v>49.29</v>
      </c>
      <c r="K136" s="94" t="s">
        <v>1603</v>
      </c>
      <c r="L136" s="94" t="s">
        <v>1603</v>
      </c>
      <c r="M136" s="94" t="s">
        <v>1603</v>
      </c>
      <c r="N136" s="94">
        <f t="shared" si="7"/>
        <v>16.880000000000003</v>
      </c>
      <c r="O136" s="94">
        <v>2.72</v>
      </c>
      <c r="P136" s="94" t="s">
        <v>1603</v>
      </c>
      <c r="Q136" s="94" t="s">
        <v>1603</v>
      </c>
      <c r="R136" s="94" t="s">
        <v>1603</v>
      </c>
      <c r="S136" s="94" t="s">
        <v>1603</v>
      </c>
      <c r="T136" s="94" t="s">
        <v>1603</v>
      </c>
      <c r="U136" s="94" t="s">
        <v>1603</v>
      </c>
      <c r="V136" s="94" t="s">
        <v>1603</v>
      </c>
      <c r="W136" s="94" t="s">
        <v>1603</v>
      </c>
      <c r="X136" s="94" t="s">
        <v>1603</v>
      </c>
      <c r="Y136" s="94">
        <v>8.15</v>
      </c>
      <c r="Z136" s="94">
        <v>3.27</v>
      </c>
      <c r="AA136" s="94" t="s">
        <v>1603</v>
      </c>
      <c r="AB136" s="94">
        <v>2.23</v>
      </c>
      <c r="AC136" s="94" t="s">
        <v>1603</v>
      </c>
      <c r="AD136" s="94" t="s">
        <v>1603</v>
      </c>
      <c r="AE136" s="94">
        <v>0.51</v>
      </c>
      <c r="AF136" s="94" t="s">
        <v>1603</v>
      </c>
      <c r="AG136" s="94" t="s">
        <v>1603</v>
      </c>
      <c r="AH136" s="94" t="s">
        <v>1603</v>
      </c>
      <c r="AI136" s="94" t="s">
        <v>1603</v>
      </c>
      <c r="AJ136" s="94" t="s">
        <v>1603</v>
      </c>
      <c r="AK136" s="97">
        <f t="shared" si="5"/>
        <v>27.68</v>
      </c>
      <c r="AL136" s="94" t="s">
        <v>1603</v>
      </c>
      <c r="AM136" s="94" t="s">
        <v>1603</v>
      </c>
      <c r="AN136" s="94" t="s">
        <v>1603</v>
      </c>
      <c r="AO136" s="94">
        <v>27.68</v>
      </c>
      <c r="AP136" s="94" t="s">
        <v>1603</v>
      </c>
      <c r="AQ136" s="94" t="s">
        <v>1603</v>
      </c>
      <c r="AR136" s="94" t="s">
        <v>1603</v>
      </c>
      <c r="AS136" s="94" t="s">
        <v>1603</v>
      </c>
      <c r="AT136" s="94" t="s">
        <v>1603</v>
      </c>
      <c r="AU136" s="94" t="s">
        <v>1603</v>
      </c>
      <c r="AV136" s="94" t="s">
        <v>1603</v>
      </c>
    </row>
    <row r="137" spans="1:48" ht="13.5" customHeight="1" thickBot="1">
      <c r="A137" s="107" t="s">
        <v>1917</v>
      </c>
      <c r="B137" s="108" t="s">
        <v>1603</v>
      </c>
      <c r="C137" s="108" t="s">
        <v>1603</v>
      </c>
      <c r="D137" s="95" t="s">
        <v>1918</v>
      </c>
      <c r="E137" s="94">
        <f t="shared" si="6"/>
        <v>111.66</v>
      </c>
      <c r="F137" s="94">
        <f t="shared" si="8"/>
        <v>58.69</v>
      </c>
      <c r="G137" s="94" t="s">
        <v>1603</v>
      </c>
      <c r="H137" s="94">
        <v>58.69</v>
      </c>
      <c r="I137" s="94" t="s">
        <v>1603</v>
      </c>
      <c r="J137" s="94" t="s">
        <v>1603</v>
      </c>
      <c r="K137" s="94" t="s">
        <v>1603</v>
      </c>
      <c r="L137" s="94" t="s">
        <v>1603</v>
      </c>
      <c r="M137" s="94" t="s">
        <v>1603</v>
      </c>
      <c r="N137" s="94">
        <f t="shared" si="7"/>
        <v>0</v>
      </c>
      <c r="O137" s="94" t="s">
        <v>1603</v>
      </c>
      <c r="P137" s="94" t="s">
        <v>1603</v>
      </c>
      <c r="Q137" s="94" t="s">
        <v>1603</v>
      </c>
      <c r="R137" s="94" t="s">
        <v>1603</v>
      </c>
      <c r="S137" s="94" t="s">
        <v>1603</v>
      </c>
      <c r="T137" s="94" t="s">
        <v>1603</v>
      </c>
      <c r="U137" s="94" t="s">
        <v>1603</v>
      </c>
      <c r="V137" s="94" t="s">
        <v>1603</v>
      </c>
      <c r="W137" s="94" t="s">
        <v>1603</v>
      </c>
      <c r="X137" s="94" t="s">
        <v>1603</v>
      </c>
      <c r="Y137" s="94" t="s">
        <v>1603</v>
      </c>
      <c r="Z137" s="94" t="s">
        <v>1603</v>
      </c>
      <c r="AA137" s="94" t="s">
        <v>1603</v>
      </c>
      <c r="AB137" s="94" t="s">
        <v>1603</v>
      </c>
      <c r="AC137" s="94" t="s">
        <v>1603</v>
      </c>
      <c r="AD137" s="94" t="s">
        <v>1603</v>
      </c>
      <c r="AE137" s="94" t="s">
        <v>1603</v>
      </c>
      <c r="AF137" s="94" t="s">
        <v>1603</v>
      </c>
      <c r="AG137" s="94" t="s">
        <v>1603</v>
      </c>
      <c r="AH137" s="94" t="s">
        <v>1603</v>
      </c>
      <c r="AI137" s="94" t="s">
        <v>1603</v>
      </c>
      <c r="AJ137" s="94" t="s">
        <v>1603</v>
      </c>
      <c r="AK137" s="97">
        <f aca="true" t="shared" si="9" ref="AK137:AK200">SUM(AL137:AV137)</f>
        <v>52.97</v>
      </c>
      <c r="AL137" s="94" t="s">
        <v>1603</v>
      </c>
      <c r="AM137" s="94" t="s">
        <v>1603</v>
      </c>
      <c r="AN137" s="94" t="s">
        <v>1603</v>
      </c>
      <c r="AO137" s="94" t="s">
        <v>1603</v>
      </c>
      <c r="AP137" s="94" t="s">
        <v>1603</v>
      </c>
      <c r="AQ137" s="94" t="s">
        <v>1603</v>
      </c>
      <c r="AR137" s="94" t="s">
        <v>1603</v>
      </c>
      <c r="AS137" s="94" t="s">
        <v>1603</v>
      </c>
      <c r="AT137" s="94">
        <v>52.97</v>
      </c>
      <c r="AU137" s="94" t="s">
        <v>1603</v>
      </c>
      <c r="AV137" s="94" t="s">
        <v>1603</v>
      </c>
    </row>
    <row r="138" spans="1:48" ht="13.5" customHeight="1" thickBot="1">
      <c r="A138" s="107" t="s">
        <v>1919</v>
      </c>
      <c r="B138" s="108" t="s">
        <v>1603</v>
      </c>
      <c r="C138" s="108" t="s">
        <v>1603</v>
      </c>
      <c r="D138" s="95" t="s">
        <v>1920</v>
      </c>
      <c r="E138" s="94">
        <f aca="true" t="shared" si="10" ref="E138:E201">F138+N138+AK138</f>
        <v>268.18</v>
      </c>
      <c r="F138" s="94">
        <f t="shared" si="8"/>
        <v>254.76</v>
      </c>
      <c r="G138" s="94">
        <v>139.89</v>
      </c>
      <c r="H138" s="94">
        <v>55.3</v>
      </c>
      <c r="I138" s="94" t="s">
        <v>1603</v>
      </c>
      <c r="J138" s="94">
        <v>59.57</v>
      </c>
      <c r="K138" s="94" t="s">
        <v>1603</v>
      </c>
      <c r="L138" s="94" t="s">
        <v>1603</v>
      </c>
      <c r="M138" s="94" t="s">
        <v>1603</v>
      </c>
      <c r="N138" s="94">
        <f aca="true" t="shared" si="11" ref="N138:N201">SUM(O138:AJ138)</f>
        <v>12.48</v>
      </c>
      <c r="O138" s="94" t="s">
        <v>1603</v>
      </c>
      <c r="P138" s="94">
        <v>0.27</v>
      </c>
      <c r="Q138" s="94" t="s">
        <v>1603</v>
      </c>
      <c r="R138" s="94">
        <v>0.39</v>
      </c>
      <c r="S138" s="94" t="s">
        <v>1603</v>
      </c>
      <c r="T138" s="94">
        <v>1.59</v>
      </c>
      <c r="U138" s="94">
        <v>0.34</v>
      </c>
      <c r="V138" s="94" t="s">
        <v>1603</v>
      </c>
      <c r="W138" s="94" t="s">
        <v>1603</v>
      </c>
      <c r="X138" s="94">
        <v>0.96</v>
      </c>
      <c r="Y138" s="94" t="s">
        <v>1603</v>
      </c>
      <c r="Z138" s="94">
        <v>0.6</v>
      </c>
      <c r="AA138" s="94" t="s">
        <v>1603</v>
      </c>
      <c r="AB138" s="94">
        <v>1.82</v>
      </c>
      <c r="AC138" s="94" t="s">
        <v>1603</v>
      </c>
      <c r="AD138" s="94" t="s">
        <v>1603</v>
      </c>
      <c r="AE138" s="94">
        <v>1.55</v>
      </c>
      <c r="AF138" s="94" t="s">
        <v>1603</v>
      </c>
      <c r="AG138" s="94" t="s">
        <v>1603</v>
      </c>
      <c r="AH138" s="94">
        <v>4.96</v>
      </c>
      <c r="AI138" s="94" t="s">
        <v>1603</v>
      </c>
      <c r="AJ138" s="94" t="s">
        <v>1603</v>
      </c>
      <c r="AK138" s="97">
        <f t="shared" si="9"/>
        <v>0.9400000000000001</v>
      </c>
      <c r="AL138" s="94" t="s">
        <v>1603</v>
      </c>
      <c r="AM138" s="94" t="s">
        <v>1603</v>
      </c>
      <c r="AN138" s="94" t="s">
        <v>1603</v>
      </c>
      <c r="AO138" s="94">
        <v>0.89</v>
      </c>
      <c r="AP138" s="94" t="s">
        <v>1603</v>
      </c>
      <c r="AQ138" s="94" t="s">
        <v>1603</v>
      </c>
      <c r="AR138" s="94" t="s">
        <v>1603</v>
      </c>
      <c r="AS138" s="94" t="s">
        <v>1603</v>
      </c>
      <c r="AT138" s="94" t="s">
        <v>1603</v>
      </c>
      <c r="AU138" s="94" t="s">
        <v>1603</v>
      </c>
      <c r="AV138" s="94">
        <v>0.05</v>
      </c>
    </row>
    <row r="139" spans="1:48" ht="13.5" customHeight="1" thickBot="1">
      <c r="A139" s="107" t="s">
        <v>1921</v>
      </c>
      <c r="B139" s="108" t="s">
        <v>1603</v>
      </c>
      <c r="C139" s="108" t="s">
        <v>1603</v>
      </c>
      <c r="D139" s="95" t="s">
        <v>1922</v>
      </c>
      <c r="E139" s="94">
        <f t="shared" si="10"/>
        <v>30</v>
      </c>
      <c r="F139" s="94">
        <f t="shared" si="8"/>
        <v>30</v>
      </c>
      <c r="G139" s="94" t="s">
        <v>1603</v>
      </c>
      <c r="H139" s="94" t="s">
        <v>1603</v>
      </c>
      <c r="I139" s="94" t="s">
        <v>1603</v>
      </c>
      <c r="J139" s="94">
        <v>30</v>
      </c>
      <c r="K139" s="94" t="s">
        <v>1603</v>
      </c>
      <c r="L139" s="94" t="s">
        <v>1603</v>
      </c>
      <c r="M139" s="94" t="s">
        <v>1603</v>
      </c>
      <c r="N139" s="94">
        <f t="shared" si="11"/>
        <v>0</v>
      </c>
      <c r="O139" s="94" t="s">
        <v>1603</v>
      </c>
      <c r="P139" s="94" t="s">
        <v>1603</v>
      </c>
      <c r="Q139" s="94" t="s">
        <v>1603</v>
      </c>
      <c r="R139" s="94" t="s">
        <v>1603</v>
      </c>
      <c r="S139" s="94" t="s">
        <v>1603</v>
      </c>
      <c r="T139" s="94" t="s">
        <v>1603</v>
      </c>
      <c r="U139" s="94" t="s">
        <v>1603</v>
      </c>
      <c r="V139" s="94" t="s">
        <v>1603</v>
      </c>
      <c r="W139" s="94" t="s">
        <v>1603</v>
      </c>
      <c r="X139" s="94" t="s">
        <v>1603</v>
      </c>
      <c r="Y139" s="94" t="s">
        <v>1603</v>
      </c>
      <c r="Z139" s="94" t="s">
        <v>1603</v>
      </c>
      <c r="AA139" s="94" t="s">
        <v>1603</v>
      </c>
      <c r="AB139" s="94" t="s">
        <v>1603</v>
      </c>
      <c r="AC139" s="94" t="s">
        <v>1603</v>
      </c>
      <c r="AD139" s="94" t="s">
        <v>1603</v>
      </c>
      <c r="AE139" s="94" t="s">
        <v>1603</v>
      </c>
      <c r="AF139" s="94" t="s">
        <v>1603</v>
      </c>
      <c r="AG139" s="94" t="s">
        <v>1603</v>
      </c>
      <c r="AH139" s="94" t="s">
        <v>1603</v>
      </c>
      <c r="AI139" s="94" t="s">
        <v>1603</v>
      </c>
      <c r="AJ139" s="94" t="s">
        <v>1603</v>
      </c>
      <c r="AK139" s="97">
        <f t="shared" si="9"/>
        <v>0</v>
      </c>
      <c r="AL139" s="94" t="s">
        <v>1603</v>
      </c>
      <c r="AM139" s="94" t="s">
        <v>1603</v>
      </c>
      <c r="AN139" s="94" t="s">
        <v>1603</v>
      </c>
      <c r="AO139" s="94" t="s">
        <v>1603</v>
      </c>
      <c r="AP139" s="94" t="s">
        <v>1603</v>
      </c>
      <c r="AQ139" s="94" t="s">
        <v>1603</v>
      </c>
      <c r="AR139" s="94" t="s">
        <v>1603</v>
      </c>
      <c r="AS139" s="94" t="s">
        <v>1603</v>
      </c>
      <c r="AT139" s="94" t="s">
        <v>1603</v>
      </c>
      <c r="AU139" s="94" t="s">
        <v>1603</v>
      </c>
      <c r="AV139" s="94" t="s">
        <v>1603</v>
      </c>
    </row>
    <row r="140" spans="1:48" ht="13.5" customHeight="1" thickBot="1">
      <c r="A140" s="107" t="s">
        <v>1923</v>
      </c>
      <c r="B140" s="108" t="s">
        <v>1603</v>
      </c>
      <c r="C140" s="108" t="s">
        <v>1603</v>
      </c>
      <c r="D140" s="95" t="s">
        <v>1924</v>
      </c>
      <c r="E140" s="94">
        <f t="shared" si="10"/>
        <v>796.23</v>
      </c>
      <c r="F140" s="94">
        <f t="shared" si="8"/>
        <v>571.5</v>
      </c>
      <c r="G140" s="94">
        <v>145</v>
      </c>
      <c r="H140" s="94">
        <v>237.84</v>
      </c>
      <c r="I140" s="94">
        <v>0.44</v>
      </c>
      <c r="J140" s="94">
        <v>116.46</v>
      </c>
      <c r="K140" s="94" t="s">
        <v>1603</v>
      </c>
      <c r="L140" s="94" t="s">
        <v>1603</v>
      </c>
      <c r="M140" s="94">
        <v>71.76</v>
      </c>
      <c r="N140" s="94">
        <f t="shared" si="11"/>
        <v>88.66</v>
      </c>
      <c r="O140" s="94">
        <v>8.14</v>
      </c>
      <c r="P140" s="94">
        <v>16.33</v>
      </c>
      <c r="Q140" s="94" t="s">
        <v>1603</v>
      </c>
      <c r="R140" s="94">
        <v>0.02</v>
      </c>
      <c r="S140" s="94" t="s">
        <v>1603</v>
      </c>
      <c r="T140" s="94" t="s">
        <v>1603</v>
      </c>
      <c r="U140" s="94">
        <v>7.39</v>
      </c>
      <c r="V140" s="94" t="s">
        <v>1603</v>
      </c>
      <c r="W140" s="94" t="s">
        <v>1603</v>
      </c>
      <c r="X140" s="94">
        <v>0.66</v>
      </c>
      <c r="Y140" s="94">
        <v>0.47</v>
      </c>
      <c r="Z140" s="94">
        <v>1.31</v>
      </c>
      <c r="AA140" s="94">
        <v>0.27</v>
      </c>
      <c r="AB140" s="94">
        <v>0.53</v>
      </c>
      <c r="AC140" s="94" t="s">
        <v>1603</v>
      </c>
      <c r="AD140" s="94" t="s">
        <v>1603</v>
      </c>
      <c r="AE140" s="94">
        <v>24.58</v>
      </c>
      <c r="AF140" s="94" t="s">
        <v>1603</v>
      </c>
      <c r="AG140" s="94" t="s">
        <v>1603</v>
      </c>
      <c r="AH140" s="94">
        <v>13.44</v>
      </c>
      <c r="AI140" s="94" t="s">
        <v>1603</v>
      </c>
      <c r="AJ140" s="94">
        <v>15.52</v>
      </c>
      <c r="AK140" s="97">
        <f t="shared" si="9"/>
        <v>136.07</v>
      </c>
      <c r="AL140" s="94" t="s">
        <v>1603</v>
      </c>
      <c r="AM140" s="94" t="s">
        <v>1603</v>
      </c>
      <c r="AN140" s="94" t="s">
        <v>1603</v>
      </c>
      <c r="AO140" s="94" t="s">
        <v>1603</v>
      </c>
      <c r="AP140" s="94" t="s">
        <v>1603</v>
      </c>
      <c r="AQ140" s="94" t="s">
        <v>1603</v>
      </c>
      <c r="AR140" s="94" t="s">
        <v>1603</v>
      </c>
      <c r="AS140" s="94">
        <v>17.07</v>
      </c>
      <c r="AT140" s="94">
        <v>67.46</v>
      </c>
      <c r="AU140" s="94" t="s">
        <v>1603</v>
      </c>
      <c r="AV140" s="94">
        <v>51.54</v>
      </c>
    </row>
    <row r="141" spans="1:48" ht="13.5" customHeight="1" thickBot="1">
      <c r="A141" s="107" t="s">
        <v>1925</v>
      </c>
      <c r="B141" s="108" t="s">
        <v>1603</v>
      </c>
      <c r="C141" s="108" t="s">
        <v>1603</v>
      </c>
      <c r="D141" s="95" t="s">
        <v>1926</v>
      </c>
      <c r="E141" s="94">
        <f t="shared" si="10"/>
        <v>30.5</v>
      </c>
      <c r="F141" s="94">
        <f t="shared" si="8"/>
        <v>0</v>
      </c>
      <c r="G141" s="94" t="s">
        <v>1603</v>
      </c>
      <c r="H141" s="94" t="s">
        <v>1603</v>
      </c>
      <c r="I141" s="94" t="s">
        <v>1603</v>
      </c>
      <c r="J141" s="94" t="s">
        <v>1603</v>
      </c>
      <c r="K141" s="94" t="s">
        <v>1603</v>
      </c>
      <c r="L141" s="94" t="s">
        <v>1603</v>
      </c>
      <c r="M141" s="94" t="s">
        <v>1603</v>
      </c>
      <c r="N141" s="94">
        <f t="shared" si="11"/>
        <v>30.5</v>
      </c>
      <c r="O141" s="94" t="s">
        <v>1603</v>
      </c>
      <c r="P141" s="94">
        <v>0.29</v>
      </c>
      <c r="Q141" s="94" t="s">
        <v>1603</v>
      </c>
      <c r="R141" s="94" t="s">
        <v>1603</v>
      </c>
      <c r="S141" s="94" t="s">
        <v>1603</v>
      </c>
      <c r="T141" s="94" t="s">
        <v>1603</v>
      </c>
      <c r="U141" s="94">
        <v>6.15</v>
      </c>
      <c r="V141" s="94" t="s">
        <v>1603</v>
      </c>
      <c r="W141" s="94" t="s">
        <v>1603</v>
      </c>
      <c r="X141" s="94" t="s">
        <v>1603</v>
      </c>
      <c r="Y141" s="94" t="s">
        <v>1603</v>
      </c>
      <c r="Z141" s="94" t="s">
        <v>1603</v>
      </c>
      <c r="AA141" s="94" t="s">
        <v>1603</v>
      </c>
      <c r="AB141" s="94" t="s">
        <v>1603</v>
      </c>
      <c r="AC141" s="94" t="s">
        <v>1603</v>
      </c>
      <c r="AD141" s="94" t="s">
        <v>1603</v>
      </c>
      <c r="AE141" s="94" t="s">
        <v>1603</v>
      </c>
      <c r="AF141" s="94" t="s">
        <v>1603</v>
      </c>
      <c r="AG141" s="94" t="s">
        <v>1603</v>
      </c>
      <c r="AH141" s="94">
        <v>24.06</v>
      </c>
      <c r="AI141" s="94" t="s">
        <v>1603</v>
      </c>
      <c r="AJ141" s="94" t="s">
        <v>1603</v>
      </c>
      <c r="AK141" s="97">
        <f t="shared" si="9"/>
        <v>0</v>
      </c>
      <c r="AL141" s="94" t="s">
        <v>1603</v>
      </c>
      <c r="AM141" s="94" t="s">
        <v>1603</v>
      </c>
      <c r="AN141" s="94" t="s">
        <v>1603</v>
      </c>
      <c r="AO141" s="94" t="s">
        <v>1603</v>
      </c>
      <c r="AP141" s="94" t="s">
        <v>1603</v>
      </c>
      <c r="AQ141" s="94" t="s">
        <v>1603</v>
      </c>
      <c r="AR141" s="94" t="s">
        <v>1603</v>
      </c>
      <c r="AS141" s="94" t="s">
        <v>1603</v>
      </c>
      <c r="AT141" s="94" t="s">
        <v>1603</v>
      </c>
      <c r="AU141" s="94" t="s">
        <v>1603</v>
      </c>
      <c r="AV141" s="94" t="s">
        <v>1603</v>
      </c>
    </row>
    <row r="142" spans="1:48" ht="13.5" customHeight="1" thickBot="1">
      <c r="A142" s="107" t="s">
        <v>1927</v>
      </c>
      <c r="B142" s="108" t="s">
        <v>1603</v>
      </c>
      <c r="C142" s="108" t="s">
        <v>1603</v>
      </c>
      <c r="D142" s="95" t="s">
        <v>1928</v>
      </c>
      <c r="E142" s="94">
        <f t="shared" si="10"/>
        <v>475.39</v>
      </c>
      <c r="F142" s="94">
        <f t="shared" si="8"/>
        <v>369.23999999999995</v>
      </c>
      <c r="G142" s="94">
        <v>112.97</v>
      </c>
      <c r="H142" s="94">
        <v>151.83</v>
      </c>
      <c r="I142" s="94">
        <v>4.34</v>
      </c>
      <c r="J142" s="94">
        <v>97.33</v>
      </c>
      <c r="K142" s="94">
        <v>2.77</v>
      </c>
      <c r="L142" s="94" t="s">
        <v>1603</v>
      </c>
      <c r="M142" s="94" t="s">
        <v>1603</v>
      </c>
      <c r="N142" s="94">
        <f t="shared" si="11"/>
        <v>50.42000000000001</v>
      </c>
      <c r="O142" s="94">
        <v>8.89</v>
      </c>
      <c r="P142" s="94">
        <v>3.04</v>
      </c>
      <c r="Q142" s="94" t="s">
        <v>1603</v>
      </c>
      <c r="R142" s="94">
        <v>0.34</v>
      </c>
      <c r="S142" s="94" t="s">
        <v>1603</v>
      </c>
      <c r="T142" s="94">
        <v>0.1</v>
      </c>
      <c r="U142" s="94">
        <v>8.98</v>
      </c>
      <c r="V142" s="94" t="s">
        <v>1603</v>
      </c>
      <c r="W142" s="94" t="s">
        <v>1603</v>
      </c>
      <c r="X142" s="94" t="s">
        <v>1603</v>
      </c>
      <c r="Y142" s="94">
        <v>0.05</v>
      </c>
      <c r="Z142" s="94">
        <v>2.6</v>
      </c>
      <c r="AA142" s="94">
        <v>1.03</v>
      </c>
      <c r="AB142" s="94">
        <v>3.23</v>
      </c>
      <c r="AC142" s="94">
        <v>3.69</v>
      </c>
      <c r="AD142" s="94">
        <v>1.76</v>
      </c>
      <c r="AE142" s="94" t="s">
        <v>1603</v>
      </c>
      <c r="AF142" s="94" t="s">
        <v>1603</v>
      </c>
      <c r="AG142" s="94">
        <v>2.06</v>
      </c>
      <c r="AH142" s="94">
        <v>13.8</v>
      </c>
      <c r="AI142" s="94" t="s">
        <v>1603</v>
      </c>
      <c r="AJ142" s="94">
        <v>0.85</v>
      </c>
      <c r="AK142" s="97">
        <f t="shared" si="9"/>
        <v>55.73</v>
      </c>
      <c r="AL142" s="94" t="s">
        <v>1603</v>
      </c>
      <c r="AM142" s="94" t="s">
        <v>1603</v>
      </c>
      <c r="AN142" s="94" t="s">
        <v>1603</v>
      </c>
      <c r="AO142" s="94">
        <v>0.98</v>
      </c>
      <c r="AP142" s="94" t="s">
        <v>1603</v>
      </c>
      <c r="AQ142" s="94" t="s">
        <v>1603</v>
      </c>
      <c r="AR142" s="94" t="s">
        <v>1603</v>
      </c>
      <c r="AS142" s="94">
        <v>2.67</v>
      </c>
      <c r="AT142" s="94">
        <v>51.57</v>
      </c>
      <c r="AU142" s="94" t="s">
        <v>1603</v>
      </c>
      <c r="AV142" s="94">
        <v>0.51</v>
      </c>
    </row>
    <row r="143" spans="1:48" ht="13.5" customHeight="1" thickBot="1">
      <c r="A143" s="107" t="s">
        <v>1929</v>
      </c>
      <c r="B143" s="108" t="s">
        <v>1603</v>
      </c>
      <c r="C143" s="108" t="s">
        <v>1603</v>
      </c>
      <c r="D143" s="95" t="s">
        <v>1725</v>
      </c>
      <c r="E143" s="94">
        <f t="shared" si="10"/>
        <v>242.05</v>
      </c>
      <c r="F143" s="94">
        <f t="shared" si="8"/>
        <v>199.41</v>
      </c>
      <c r="G143" s="94">
        <v>66.75</v>
      </c>
      <c r="H143" s="94">
        <v>78.15</v>
      </c>
      <c r="I143" s="94" t="s">
        <v>1603</v>
      </c>
      <c r="J143" s="94">
        <v>54.51</v>
      </c>
      <c r="K143" s="94" t="s">
        <v>1603</v>
      </c>
      <c r="L143" s="94" t="s">
        <v>1603</v>
      </c>
      <c r="M143" s="94" t="s">
        <v>1603</v>
      </c>
      <c r="N143" s="94">
        <f t="shared" si="11"/>
        <v>0</v>
      </c>
      <c r="O143" s="94" t="s">
        <v>1603</v>
      </c>
      <c r="P143" s="94" t="s">
        <v>1603</v>
      </c>
      <c r="Q143" s="94" t="s">
        <v>1603</v>
      </c>
      <c r="R143" s="94" t="s">
        <v>1603</v>
      </c>
      <c r="S143" s="94" t="s">
        <v>1603</v>
      </c>
      <c r="T143" s="94" t="s">
        <v>1603</v>
      </c>
      <c r="U143" s="94" t="s">
        <v>1603</v>
      </c>
      <c r="V143" s="94" t="s">
        <v>1603</v>
      </c>
      <c r="W143" s="94" t="s">
        <v>1603</v>
      </c>
      <c r="X143" s="94" t="s">
        <v>1603</v>
      </c>
      <c r="Y143" s="94" t="s">
        <v>1603</v>
      </c>
      <c r="Z143" s="94" t="s">
        <v>1603</v>
      </c>
      <c r="AA143" s="94" t="s">
        <v>1603</v>
      </c>
      <c r="AB143" s="94" t="s">
        <v>1603</v>
      </c>
      <c r="AC143" s="94" t="s">
        <v>1603</v>
      </c>
      <c r="AD143" s="94" t="s">
        <v>1603</v>
      </c>
      <c r="AE143" s="94" t="s">
        <v>1603</v>
      </c>
      <c r="AF143" s="94" t="s">
        <v>1603</v>
      </c>
      <c r="AG143" s="94" t="s">
        <v>1603</v>
      </c>
      <c r="AH143" s="94" t="s">
        <v>1603</v>
      </c>
      <c r="AI143" s="94" t="s">
        <v>1603</v>
      </c>
      <c r="AJ143" s="94" t="s">
        <v>1603</v>
      </c>
      <c r="AK143" s="97">
        <f t="shared" si="9"/>
        <v>42.64</v>
      </c>
      <c r="AL143" s="94" t="s">
        <v>1603</v>
      </c>
      <c r="AM143" s="94" t="s">
        <v>1603</v>
      </c>
      <c r="AN143" s="94" t="s">
        <v>1603</v>
      </c>
      <c r="AO143" s="94" t="s">
        <v>1603</v>
      </c>
      <c r="AP143" s="94" t="s">
        <v>1603</v>
      </c>
      <c r="AQ143" s="94" t="s">
        <v>1603</v>
      </c>
      <c r="AR143" s="94" t="s">
        <v>1603</v>
      </c>
      <c r="AS143" s="94" t="s">
        <v>1603</v>
      </c>
      <c r="AT143" s="94">
        <v>42.64</v>
      </c>
      <c r="AU143" s="94" t="s">
        <v>1603</v>
      </c>
      <c r="AV143" s="94" t="s">
        <v>1603</v>
      </c>
    </row>
    <row r="144" spans="1:48" ht="13.5" customHeight="1" thickBot="1">
      <c r="A144" s="107" t="s">
        <v>1930</v>
      </c>
      <c r="B144" s="108" t="s">
        <v>1603</v>
      </c>
      <c r="C144" s="108" t="s">
        <v>1603</v>
      </c>
      <c r="D144" s="95" t="s">
        <v>1931</v>
      </c>
      <c r="E144" s="94">
        <f t="shared" si="10"/>
        <v>233.34000000000003</v>
      </c>
      <c r="F144" s="94">
        <f t="shared" si="8"/>
        <v>169.83</v>
      </c>
      <c r="G144" s="94">
        <v>46.22</v>
      </c>
      <c r="H144" s="94">
        <v>73.68</v>
      </c>
      <c r="I144" s="94">
        <v>4.34</v>
      </c>
      <c r="J144" s="94">
        <v>42.82</v>
      </c>
      <c r="K144" s="94">
        <v>2.77</v>
      </c>
      <c r="L144" s="94" t="s">
        <v>1603</v>
      </c>
      <c r="M144" s="94" t="s">
        <v>1603</v>
      </c>
      <c r="N144" s="94">
        <f t="shared" si="11"/>
        <v>50.42000000000001</v>
      </c>
      <c r="O144" s="94">
        <v>8.89</v>
      </c>
      <c r="P144" s="94">
        <v>3.04</v>
      </c>
      <c r="Q144" s="94" t="s">
        <v>1603</v>
      </c>
      <c r="R144" s="94">
        <v>0.34</v>
      </c>
      <c r="S144" s="94" t="s">
        <v>1603</v>
      </c>
      <c r="T144" s="94">
        <v>0.1</v>
      </c>
      <c r="U144" s="94">
        <v>8.98</v>
      </c>
      <c r="V144" s="94" t="s">
        <v>1603</v>
      </c>
      <c r="W144" s="94" t="s">
        <v>1603</v>
      </c>
      <c r="X144" s="94" t="s">
        <v>1603</v>
      </c>
      <c r="Y144" s="94">
        <v>0.05</v>
      </c>
      <c r="Z144" s="94">
        <v>2.6</v>
      </c>
      <c r="AA144" s="94">
        <v>1.03</v>
      </c>
      <c r="AB144" s="94">
        <v>3.23</v>
      </c>
      <c r="AC144" s="94">
        <v>3.69</v>
      </c>
      <c r="AD144" s="94">
        <v>1.76</v>
      </c>
      <c r="AE144" s="94" t="s">
        <v>1603</v>
      </c>
      <c r="AF144" s="94" t="s">
        <v>1603</v>
      </c>
      <c r="AG144" s="94">
        <v>2.06</v>
      </c>
      <c r="AH144" s="94">
        <v>13.8</v>
      </c>
      <c r="AI144" s="94" t="s">
        <v>1603</v>
      </c>
      <c r="AJ144" s="94">
        <v>0.85</v>
      </c>
      <c r="AK144" s="97">
        <f t="shared" si="9"/>
        <v>13.09</v>
      </c>
      <c r="AL144" s="94" t="s">
        <v>1603</v>
      </c>
      <c r="AM144" s="94" t="s">
        <v>1603</v>
      </c>
      <c r="AN144" s="94" t="s">
        <v>1603</v>
      </c>
      <c r="AO144" s="94">
        <v>0.98</v>
      </c>
      <c r="AP144" s="94" t="s">
        <v>1603</v>
      </c>
      <c r="AQ144" s="94" t="s">
        <v>1603</v>
      </c>
      <c r="AR144" s="94" t="s">
        <v>1603</v>
      </c>
      <c r="AS144" s="94">
        <v>2.67</v>
      </c>
      <c r="AT144" s="94">
        <v>8.93</v>
      </c>
      <c r="AU144" s="94" t="s">
        <v>1603</v>
      </c>
      <c r="AV144" s="94">
        <v>0.51</v>
      </c>
    </row>
    <row r="145" spans="1:48" ht="13.5" customHeight="1" thickBot="1">
      <c r="A145" s="107" t="s">
        <v>1932</v>
      </c>
      <c r="B145" s="108" t="s">
        <v>1603</v>
      </c>
      <c r="C145" s="108" t="s">
        <v>1603</v>
      </c>
      <c r="D145" s="95" t="s">
        <v>1933</v>
      </c>
      <c r="E145" s="94">
        <f t="shared" si="10"/>
        <v>10702.570000000002</v>
      </c>
      <c r="F145" s="94">
        <f t="shared" si="8"/>
        <v>156.07</v>
      </c>
      <c r="G145" s="94">
        <v>27.08</v>
      </c>
      <c r="H145" s="94">
        <v>3.1</v>
      </c>
      <c r="I145" s="94">
        <v>2.4</v>
      </c>
      <c r="J145" s="94">
        <v>123.49</v>
      </c>
      <c r="K145" s="94" t="s">
        <v>1603</v>
      </c>
      <c r="L145" s="94" t="s">
        <v>1603</v>
      </c>
      <c r="M145" s="94" t="s">
        <v>1603</v>
      </c>
      <c r="N145" s="94">
        <f t="shared" si="11"/>
        <v>12.879999999999999</v>
      </c>
      <c r="O145" s="94">
        <v>1.89</v>
      </c>
      <c r="P145" s="94" t="s">
        <v>1603</v>
      </c>
      <c r="Q145" s="94" t="s">
        <v>1603</v>
      </c>
      <c r="R145" s="94" t="s">
        <v>1603</v>
      </c>
      <c r="S145" s="94">
        <v>0.29</v>
      </c>
      <c r="T145" s="94">
        <v>1.89</v>
      </c>
      <c r="U145" s="94">
        <v>0.82</v>
      </c>
      <c r="V145" s="94" t="s">
        <v>1603</v>
      </c>
      <c r="W145" s="94" t="s">
        <v>1603</v>
      </c>
      <c r="X145" s="94" t="s">
        <v>1603</v>
      </c>
      <c r="Y145" s="94">
        <v>2.24</v>
      </c>
      <c r="Z145" s="94">
        <v>0.83</v>
      </c>
      <c r="AA145" s="94" t="s">
        <v>1603</v>
      </c>
      <c r="AB145" s="94">
        <v>1.07</v>
      </c>
      <c r="AC145" s="94" t="s">
        <v>1603</v>
      </c>
      <c r="AD145" s="94" t="s">
        <v>1603</v>
      </c>
      <c r="AE145" s="94" t="s">
        <v>1603</v>
      </c>
      <c r="AF145" s="94" t="s">
        <v>1603</v>
      </c>
      <c r="AG145" s="94" t="s">
        <v>1603</v>
      </c>
      <c r="AH145" s="94" t="s">
        <v>1603</v>
      </c>
      <c r="AI145" s="94" t="s">
        <v>1603</v>
      </c>
      <c r="AJ145" s="94">
        <v>3.85</v>
      </c>
      <c r="AK145" s="97">
        <f t="shared" si="9"/>
        <v>10533.62</v>
      </c>
      <c r="AL145" s="94">
        <v>416.92</v>
      </c>
      <c r="AM145" s="94">
        <v>9394.31</v>
      </c>
      <c r="AN145" s="94">
        <v>0.89</v>
      </c>
      <c r="AO145" s="94">
        <v>704.03</v>
      </c>
      <c r="AP145" s="94" t="s">
        <v>1603</v>
      </c>
      <c r="AQ145" s="94" t="s">
        <v>1603</v>
      </c>
      <c r="AR145" s="94" t="s">
        <v>1603</v>
      </c>
      <c r="AS145" s="94">
        <v>2.36</v>
      </c>
      <c r="AT145" s="94">
        <v>9.5</v>
      </c>
      <c r="AU145" s="94" t="s">
        <v>1603</v>
      </c>
      <c r="AV145" s="94">
        <v>5.61</v>
      </c>
    </row>
    <row r="146" spans="1:48" ht="13.5" customHeight="1" thickBot="1">
      <c r="A146" s="107" t="s">
        <v>1934</v>
      </c>
      <c r="B146" s="108" t="s">
        <v>1603</v>
      </c>
      <c r="C146" s="108" t="s">
        <v>1603</v>
      </c>
      <c r="D146" s="95" t="s">
        <v>1935</v>
      </c>
      <c r="E146" s="94">
        <f t="shared" si="10"/>
        <v>0</v>
      </c>
      <c r="F146" s="94">
        <f t="shared" si="8"/>
        <v>0</v>
      </c>
      <c r="G146" s="94" t="s">
        <v>1603</v>
      </c>
      <c r="H146" s="94" t="s">
        <v>1603</v>
      </c>
      <c r="I146" s="94" t="s">
        <v>1603</v>
      </c>
      <c r="J146" s="94" t="s">
        <v>1603</v>
      </c>
      <c r="K146" s="94" t="s">
        <v>1603</v>
      </c>
      <c r="L146" s="94" t="s">
        <v>1603</v>
      </c>
      <c r="M146" s="94" t="s">
        <v>1603</v>
      </c>
      <c r="N146" s="94">
        <f t="shared" si="11"/>
        <v>0</v>
      </c>
      <c r="O146" s="94" t="s">
        <v>1603</v>
      </c>
      <c r="P146" s="94" t="s">
        <v>1603</v>
      </c>
      <c r="Q146" s="94" t="s">
        <v>1603</v>
      </c>
      <c r="R146" s="94" t="s">
        <v>1603</v>
      </c>
      <c r="S146" s="94" t="s">
        <v>1603</v>
      </c>
      <c r="T146" s="94" t="s">
        <v>1603</v>
      </c>
      <c r="U146" s="94" t="s">
        <v>1603</v>
      </c>
      <c r="V146" s="94" t="s">
        <v>1603</v>
      </c>
      <c r="W146" s="94" t="s">
        <v>1603</v>
      </c>
      <c r="X146" s="94" t="s">
        <v>1603</v>
      </c>
      <c r="Y146" s="94" t="s">
        <v>1603</v>
      </c>
      <c r="Z146" s="94" t="s">
        <v>1603</v>
      </c>
      <c r="AA146" s="94" t="s">
        <v>1603</v>
      </c>
      <c r="AB146" s="94" t="s">
        <v>1603</v>
      </c>
      <c r="AC146" s="94" t="s">
        <v>1603</v>
      </c>
      <c r="AD146" s="94" t="s">
        <v>1603</v>
      </c>
      <c r="AE146" s="94" t="s">
        <v>1603</v>
      </c>
      <c r="AF146" s="94" t="s">
        <v>1603</v>
      </c>
      <c r="AG146" s="94" t="s">
        <v>1603</v>
      </c>
      <c r="AH146" s="94" t="s">
        <v>1603</v>
      </c>
      <c r="AI146" s="94" t="s">
        <v>1603</v>
      </c>
      <c r="AJ146" s="94" t="s">
        <v>1603</v>
      </c>
      <c r="AK146" s="97">
        <f t="shared" si="9"/>
        <v>0</v>
      </c>
      <c r="AL146" s="94" t="s">
        <v>1603</v>
      </c>
      <c r="AM146" s="94" t="s">
        <v>1603</v>
      </c>
      <c r="AN146" s="94" t="s">
        <v>1603</v>
      </c>
      <c r="AO146" s="94" t="s">
        <v>1603</v>
      </c>
      <c r="AP146" s="94" t="s">
        <v>1603</v>
      </c>
      <c r="AQ146" s="94" t="s">
        <v>1603</v>
      </c>
      <c r="AR146" s="94" t="s">
        <v>1603</v>
      </c>
      <c r="AS146" s="94" t="s">
        <v>1603</v>
      </c>
      <c r="AT146" s="94" t="s">
        <v>1603</v>
      </c>
      <c r="AU146" s="94" t="s">
        <v>1603</v>
      </c>
      <c r="AV146" s="94" t="s">
        <v>1603</v>
      </c>
    </row>
    <row r="147" spans="1:48" ht="13.5" customHeight="1" thickBot="1">
      <c r="A147" s="107" t="s">
        <v>1936</v>
      </c>
      <c r="B147" s="108" t="s">
        <v>1603</v>
      </c>
      <c r="C147" s="108" t="s">
        <v>1603</v>
      </c>
      <c r="D147" s="95" t="s">
        <v>1937</v>
      </c>
      <c r="E147" s="94">
        <f t="shared" si="10"/>
        <v>9811.23</v>
      </c>
      <c r="F147" s="94">
        <f t="shared" si="8"/>
        <v>0</v>
      </c>
      <c r="G147" s="94" t="s">
        <v>1603</v>
      </c>
      <c r="H147" s="94" t="s">
        <v>1603</v>
      </c>
      <c r="I147" s="94" t="s">
        <v>1603</v>
      </c>
      <c r="J147" s="94" t="s">
        <v>1603</v>
      </c>
      <c r="K147" s="94" t="s">
        <v>1603</v>
      </c>
      <c r="L147" s="94" t="s">
        <v>1603</v>
      </c>
      <c r="M147" s="94" t="s">
        <v>1603</v>
      </c>
      <c r="N147" s="94">
        <f t="shared" si="11"/>
        <v>0</v>
      </c>
      <c r="O147" s="94" t="s">
        <v>1603</v>
      </c>
      <c r="P147" s="94" t="s">
        <v>1603</v>
      </c>
      <c r="Q147" s="94" t="s">
        <v>1603</v>
      </c>
      <c r="R147" s="94" t="s">
        <v>1603</v>
      </c>
      <c r="S147" s="94" t="s">
        <v>1603</v>
      </c>
      <c r="T147" s="94" t="s">
        <v>1603</v>
      </c>
      <c r="U147" s="94" t="s">
        <v>1603</v>
      </c>
      <c r="V147" s="94" t="s">
        <v>1603</v>
      </c>
      <c r="W147" s="94" t="s">
        <v>1603</v>
      </c>
      <c r="X147" s="94" t="s">
        <v>1603</v>
      </c>
      <c r="Y147" s="94" t="s">
        <v>1603</v>
      </c>
      <c r="Z147" s="94" t="s">
        <v>1603</v>
      </c>
      <c r="AA147" s="94" t="s">
        <v>1603</v>
      </c>
      <c r="AB147" s="94" t="s">
        <v>1603</v>
      </c>
      <c r="AC147" s="94" t="s">
        <v>1603</v>
      </c>
      <c r="AD147" s="94" t="s">
        <v>1603</v>
      </c>
      <c r="AE147" s="94" t="s">
        <v>1603</v>
      </c>
      <c r="AF147" s="94" t="s">
        <v>1603</v>
      </c>
      <c r="AG147" s="94" t="s">
        <v>1603</v>
      </c>
      <c r="AH147" s="94" t="s">
        <v>1603</v>
      </c>
      <c r="AI147" s="94" t="s">
        <v>1603</v>
      </c>
      <c r="AJ147" s="94" t="s">
        <v>1603</v>
      </c>
      <c r="AK147" s="97">
        <f t="shared" si="9"/>
        <v>9811.23</v>
      </c>
      <c r="AL147" s="94">
        <v>416.92</v>
      </c>
      <c r="AM147" s="94">
        <v>9394.31</v>
      </c>
      <c r="AN147" s="94" t="s">
        <v>1603</v>
      </c>
      <c r="AO147" s="94" t="s">
        <v>1603</v>
      </c>
      <c r="AP147" s="94" t="s">
        <v>1603</v>
      </c>
      <c r="AQ147" s="94" t="s">
        <v>1603</v>
      </c>
      <c r="AR147" s="94" t="s">
        <v>1603</v>
      </c>
      <c r="AS147" s="94" t="s">
        <v>1603</v>
      </c>
      <c r="AT147" s="94" t="s">
        <v>1603</v>
      </c>
      <c r="AU147" s="94" t="s">
        <v>1603</v>
      </c>
      <c r="AV147" s="94" t="s">
        <v>1603</v>
      </c>
    </row>
    <row r="148" spans="1:48" ht="13.5" customHeight="1" thickBot="1">
      <c r="A148" s="107" t="s">
        <v>1938</v>
      </c>
      <c r="B148" s="108" t="s">
        <v>1603</v>
      </c>
      <c r="C148" s="108" t="s">
        <v>1603</v>
      </c>
      <c r="D148" s="95" t="s">
        <v>1939</v>
      </c>
      <c r="E148" s="94">
        <f t="shared" si="10"/>
        <v>123.49</v>
      </c>
      <c r="F148" s="94">
        <f t="shared" si="8"/>
        <v>123.49</v>
      </c>
      <c r="G148" s="94" t="s">
        <v>1603</v>
      </c>
      <c r="H148" s="94" t="s">
        <v>1603</v>
      </c>
      <c r="I148" s="94" t="s">
        <v>1603</v>
      </c>
      <c r="J148" s="94">
        <v>123.49</v>
      </c>
      <c r="K148" s="94" t="s">
        <v>1603</v>
      </c>
      <c r="L148" s="94" t="s">
        <v>1603</v>
      </c>
      <c r="M148" s="94" t="s">
        <v>1603</v>
      </c>
      <c r="N148" s="94">
        <f t="shared" si="11"/>
        <v>0</v>
      </c>
      <c r="O148" s="94" t="s">
        <v>1603</v>
      </c>
      <c r="P148" s="94" t="s">
        <v>1603</v>
      </c>
      <c r="Q148" s="94" t="s">
        <v>1603</v>
      </c>
      <c r="R148" s="94" t="s">
        <v>1603</v>
      </c>
      <c r="S148" s="94" t="s">
        <v>1603</v>
      </c>
      <c r="T148" s="94" t="s">
        <v>1603</v>
      </c>
      <c r="U148" s="94" t="s">
        <v>1603</v>
      </c>
      <c r="V148" s="94" t="s">
        <v>1603</v>
      </c>
      <c r="W148" s="94" t="s">
        <v>1603</v>
      </c>
      <c r="X148" s="94" t="s">
        <v>1603</v>
      </c>
      <c r="Y148" s="94" t="s">
        <v>1603</v>
      </c>
      <c r="Z148" s="94" t="s">
        <v>1603</v>
      </c>
      <c r="AA148" s="94" t="s">
        <v>1603</v>
      </c>
      <c r="AB148" s="94" t="s">
        <v>1603</v>
      </c>
      <c r="AC148" s="94" t="s">
        <v>1603</v>
      </c>
      <c r="AD148" s="94" t="s">
        <v>1603</v>
      </c>
      <c r="AE148" s="94" t="s">
        <v>1603</v>
      </c>
      <c r="AF148" s="94" t="s">
        <v>1603</v>
      </c>
      <c r="AG148" s="94" t="s">
        <v>1603</v>
      </c>
      <c r="AH148" s="94" t="s">
        <v>1603</v>
      </c>
      <c r="AI148" s="94" t="s">
        <v>1603</v>
      </c>
      <c r="AJ148" s="94" t="s">
        <v>1603</v>
      </c>
      <c r="AK148" s="97">
        <f t="shared" si="9"/>
        <v>0</v>
      </c>
      <c r="AL148" s="94" t="s">
        <v>1603</v>
      </c>
      <c r="AM148" s="94" t="s">
        <v>1603</v>
      </c>
      <c r="AN148" s="94" t="s">
        <v>1603</v>
      </c>
      <c r="AO148" s="94" t="s">
        <v>1603</v>
      </c>
      <c r="AP148" s="94" t="s">
        <v>1603</v>
      </c>
      <c r="AQ148" s="94" t="s">
        <v>1603</v>
      </c>
      <c r="AR148" s="94" t="s">
        <v>1603</v>
      </c>
      <c r="AS148" s="94" t="s">
        <v>1603</v>
      </c>
      <c r="AT148" s="94" t="s">
        <v>1603</v>
      </c>
      <c r="AU148" s="94" t="s">
        <v>1603</v>
      </c>
      <c r="AV148" s="94" t="s">
        <v>1603</v>
      </c>
    </row>
    <row r="149" spans="1:48" ht="13.5" customHeight="1" thickBot="1">
      <c r="A149" s="107" t="s">
        <v>1940</v>
      </c>
      <c r="B149" s="108" t="s">
        <v>1603</v>
      </c>
      <c r="C149" s="108" t="s">
        <v>1603</v>
      </c>
      <c r="D149" s="95" t="s">
        <v>1941</v>
      </c>
      <c r="E149" s="94">
        <f t="shared" si="10"/>
        <v>767.85</v>
      </c>
      <c r="F149" s="94">
        <f t="shared" si="8"/>
        <v>32.58</v>
      </c>
      <c r="G149" s="94">
        <v>27.08</v>
      </c>
      <c r="H149" s="94">
        <v>3.1</v>
      </c>
      <c r="I149" s="94">
        <v>2.4</v>
      </c>
      <c r="J149" s="94" t="s">
        <v>1603</v>
      </c>
      <c r="K149" s="94" t="s">
        <v>1603</v>
      </c>
      <c r="L149" s="94" t="s">
        <v>1603</v>
      </c>
      <c r="M149" s="94" t="s">
        <v>1603</v>
      </c>
      <c r="N149" s="94">
        <f t="shared" si="11"/>
        <v>12.879999999999999</v>
      </c>
      <c r="O149" s="94">
        <v>1.89</v>
      </c>
      <c r="P149" s="94" t="s">
        <v>1603</v>
      </c>
      <c r="Q149" s="94" t="s">
        <v>1603</v>
      </c>
      <c r="R149" s="94" t="s">
        <v>1603</v>
      </c>
      <c r="S149" s="94">
        <v>0.29</v>
      </c>
      <c r="T149" s="94">
        <v>1.89</v>
      </c>
      <c r="U149" s="94">
        <v>0.82</v>
      </c>
      <c r="V149" s="94" t="s">
        <v>1603</v>
      </c>
      <c r="W149" s="94" t="s">
        <v>1603</v>
      </c>
      <c r="X149" s="94" t="s">
        <v>1603</v>
      </c>
      <c r="Y149" s="94">
        <v>2.24</v>
      </c>
      <c r="Z149" s="94">
        <v>0.83</v>
      </c>
      <c r="AA149" s="94" t="s">
        <v>1603</v>
      </c>
      <c r="AB149" s="94">
        <v>1.07</v>
      </c>
      <c r="AC149" s="94" t="s">
        <v>1603</v>
      </c>
      <c r="AD149" s="94" t="s">
        <v>1603</v>
      </c>
      <c r="AE149" s="94" t="s">
        <v>1603</v>
      </c>
      <c r="AF149" s="94" t="s">
        <v>1603</v>
      </c>
      <c r="AG149" s="94" t="s">
        <v>1603</v>
      </c>
      <c r="AH149" s="94" t="s">
        <v>1603</v>
      </c>
      <c r="AI149" s="94" t="s">
        <v>1603</v>
      </c>
      <c r="AJ149" s="94">
        <v>3.85</v>
      </c>
      <c r="AK149" s="97">
        <f t="shared" si="9"/>
        <v>722.39</v>
      </c>
      <c r="AL149" s="94" t="s">
        <v>1603</v>
      </c>
      <c r="AM149" s="94" t="s">
        <v>1603</v>
      </c>
      <c r="AN149" s="94">
        <v>0.89</v>
      </c>
      <c r="AO149" s="94">
        <v>704.03</v>
      </c>
      <c r="AP149" s="94" t="s">
        <v>1603</v>
      </c>
      <c r="AQ149" s="94" t="s">
        <v>1603</v>
      </c>
      <c r="AR149" s="94" t="s">
        <v>1603</v>
      </c>
      <c r="AS149" s="94">
        <v>2.36</v>
      </c>
      <c r="AT149" s="94">
        <v>9.5</v>
      </c>
      <c r="AU149" s="94" t="s">
        <v>1603</v>
      </c>
      <c r="AV149" s="94">
        <v>5.61</v>
      </c>
    </row>
    <row r="150" spans="1:48" ht="13.5" customHeight="1" thickBot="1">
      <c r="A150" s="107" t="s">
        <v>1942</v>
      </c>
      <c r="B150" s="108" t="s">
        <v>1603</v>
      </c>
      <c r="C150" s="108" t="s">
        <v>1603</v>
      </c>
      <c r="D150" s="95" t="s">
        <v>1943</v>
      </c>
      <c r="E150" s="94">
        <f t="shared" si="10"/>
        <v>89.63000000000001</v>
      </c>
      <c r="F150" s="94">
        <f aca="true" t="shared" si="12" ref="F150:F213">SUM(G150:M150)</f>
        <v>76.62</v>
      </c>
      <c r="G150" s="94">
        <v>20.14</v>
      </c>
      <c r="H150" s="94" t="s">
        <v>1603</v>
      </c>
      <c r="I150" s="94">
        <v>1.65</v>
      </c>
      <c r="J150" s="94">
        <v>20.1</v>
      </c>
      <c r="K150" s="94" t="s">
        <v>1603</v>
      </c>
      <c r="L150" s="94">
        <v>30.56</v>
      </c>
      <c r="M150" s="94">
        <v>4.17</v>
      </c>
      <c r="N150" s="94">
        <f t="shared" si="11"/>
        <v>1</v>
      </c>
      <c r="O150" s="94" t="s">
        <v>1603</v>
      </c>
      <c r="P150" s="94" t="s">
        <v>1603</v>
      </c>
      <c r="Q150" s="94" t="s">
        <v>1603</v>
      </c>
      <c r="R150" s="94" t="s">
        <v>1603</v>
      </c>
      <c r="S150" s="94" t="s">
        <v>1603</v>
      </c>
      <c r="T150" s="94" t="s">
        <v>1603</v>
      </c>
      <c r="U150" s="94" t="s">
        <v>1603</v>
      </c>
      <c r="V150" s="94">
        <v>1</v>
      </c>
      <c r="W150" s="94" t="s">
        <v>1603</v>
      </c>
      <c r="X150" s="94" t="s">
        <v>1603</v>
      </c>
      <c r="Y150" s="94" t="s">
        <v>1603</v>
      </c>
      <c r="Z150" s="94" t="s">
        <v>1603</v>
      </c>
      <c r="AA150" s="94" t="s">
        <v>1603</v>
      </c>
      <c r="AB150" s="94" t="s">
        <v>1603</v>
      </c>
      <c r="AC150" s="94" t="s">
        <v>1603</v>
      </c>
      <c r="AD150" s="94" t="s">
        <v>1603</v>
      </c>
      <c r="AE150" s="94" t="s">
        <v>1603</v>
      </c>
      <c r="AF150" s="94" t="s">
        <v>1603</v>
      </c>
      <c r="AG150" s="94" t="s">
        <v>1603</v>
      </c>
      <c r="AH150" s="94" t="s">
        <v>1603</v>
      </c>
      <c r="AI150" s="94" t="s">
        <v>1603</v>
      </c>
      <c r="AJ150" s="94" t="s">
        <v>1603</v>
      </c>
      <c r="AK150" s="97">
        <f t="shared" si="9"/>
        <v>12.01</v>
      </c>
      <c r="AL150" s="94" t="s">
        <v>1603</v>
      </c>
      <c r="AM150" s="94" t="s">
        <v>1603</v>
      </c>
      <c r="AN150" s="94">
        <v>2.33</v>
      </c>
      <c r="AO150" s="94" t="s">
        <v>1603</v>
      </c>
      <c r="AP150" s="94" t="s">
        <v>1603</v>
      </c>
      <c r="AQ150" s="94" t="s">
        <v>1603</v>
      </c>
      <c r="AR150" s="94" t="s">
        <v>1603</v>
      </c>
      <c r="AS150" s="94">
        <v>1.91</v>
      </c>
      <c r="AT150" s="94">
        <v>7.76</v>
      </c>
      <c r="AU150" s="94" t="s">
        <v>1603</v>
      </c>
      <c r="AV150" s="94">
        <v>0.01</v>
      </c>
    </row>
    <row r="151" spans="1:48" ht="13.5" customHeight="1" thickBot="1">
      <c r="A151" s="107" t="s">
        <v>1944</v>
      </c>
      <c r="B151" s="108" t="s">
        <v>1603</v>
      </c>
      <c r="C151" s="108" t="s">
        <v>1603</v>
      </c>
      <c r="D151" s="95" t="s">
        <v>1945</v>
      </c>
      <c r="E151" s="94">
        <f t="shared" si="10"/>
        <v>2.33</v>
      </c>
      <c r="F151" s="94">
        <f t="shared" si="12"/>
        <v>0</v>
      </c>
      <c r="G151" s="94" t="s">
        <v>1603</v>
      </c>
      <c r="H151" s="94" t="s">
        <v>1603</v>
      </c>
      <c r="I151" s="94" t="s">
        <v>1603</v>
      </c>
      <c r="J151" s="94" t="s">
        <v>1603</v>
      </c>
      <c r="K151" s="94" t="s">
        <v>1603</v>
      </c>
      <c r="L151" s="94" t="s">
        <v>1603</v>
      </c>
      <c r="M151" s="94" t="s">
        <v>1603</v>
      </c>
      <c r="N151" s="94">
        <f t="shared" si="11"/>
        <v>0</v>
      </c>
      <c r="O151" s="94" t="s">
        <v>1603</v>
      </c>
      <c r="P151" s="94" t="s">
        <v>1603</v>
      </c>
      <c r="Q151" s="94" t="s">
        <v>1603</v>
      </c>
      <c r="R151" s="94" t="s">
        <v>1603</v>
      </c>
      <c r="S151" s="94" t="s">
        <v>1603</v>
      </c>
      <c r="T151" s="94" t="s">
        <v>1603</v>
      </c>
      <c r="U151" s="94" t="s">
        <v>1603</v>
      </c>
      <c r="V151" s="94" t="s">
        <v>1603</v>
      </c>
      <c r="W151" s="94" t="s">
        <v>1603</v>
      </c>
      <c r="X151" s="94" t="s">
        <v>1603</v>
      </c>
      <c r="Y151" s="94" t="s">
        <v>1603</v>
      </c>
      <c r="Z151" s="94" t="s">
        <v>1603</v>
      </c>
      <c r="AA151" s="94" t="s">
        <v>1603</v>
      </c>
      <c r="AB151" s="94" t="s">
        <v>1603</v>
      </c>
      <c r="AC151" s="94" t="s">
        <v>1603</v>
      </c>
      <c r="AD151" s="94" t="s">
        <v>1603</v>
      </c>
      <c r="AE151" s="94" t="s">
        <v>1603</v>
      </c>
      <c r="AF151" s="94" t="s">
        <v>1603</v>
      </c>
      <c r="AG151" s="94" t="s">
        <v>1603</v>
      </c>
      <c r="AH151" s="94" t="s">
        <v>1603</v>
      </c>
      <c r="AI151" s="94" t="s">
        <v>1603</v>
      </c>
      <c r="AJ151" s="94" t="s">
        <v>1603</v>
      </c>
      <c r="AK151" s="97">
        <f t="shared" si="9"/>
        <v>2.33</v>
      </c>
      <c r="AL151" s="94" t="s">
        <v>1603</v>
      </c>
      <c r="AM151" s="94" t="s">
        <v>1603</v>
      </c>
      <c r="AN151" s="94">
        <v>2.33</v>
      </c>
      <c r="AO151" s="94" t="s">
        <v>1603</v>
      </c>
      <c r="AP151" s="94" t="s">
        <v>1603</v>
      </c>
      <c r="AQ151" s="94" t="s">
        <v>1603</v>
      </c>
      <c r="AR151" s="94" t="s">
        <v>1603</v>
      </c>
      <c r="AS151" s="94" t="s">
        <v>1603</v>
      </c>
      <c r="AT151" s="94" t="s">
        <v>1603</v>
      </c>
      <c r="AU151" s="94" t="s">
        <v>1603</v>
      </c>
      <c r="AV151" s="94" t="s">
        <v>1603</v>
      </c>
    </row>
    <row r="152" spans="1:48" ht="13.5" customHeight="1" thickBot="1">
      <c r="A152" s="107" t="s">
        <v>1946</v>
      </c>
      <c r="B152" s="108" t="s">
        <v>1603</v>
      </c>
      <c r="C152" s="108" t="s">
        <v>1603</v>
      </c>
      <c r="D152" s="95" t="s">
        <v>1947</v>
      </c>
      <c r="E152" s="94">
        <f t="shared" si="10"/>
        <v>87.30000000000001</v>
      </c>
      <c r="F152" s="94">
        <f t="shared" si="12"/>
        <v>76.62</v>
      </c>
      <c r="G152" s="94">
        <v>20.14</v>
      </c>
      <c r="H152" s="94" t="s">
        <v>1603</v>
      </c>
      <c r="I152" s="94">
        <v>1.65</v>
      </c>
      <c r="J152" s="94">
        <v>20.1</v>
      </c>
      <c r="K152" s="94" t="s">
        <v>1603</v>
      </c>
      <c r="L152" s="94">
        <v>30.56</v>
      </c>
      <c r="M152" s="94">
        <v>4.17</v>
      </c>
      <c r="N152" s="94">
        <f t="shared" si="11"/>
        <v>1</v>
      </c>
      <c r="O152" s="94" t="s">
        <v>1603</v>
      </c>
      <c r="P152" s="94" t="s">
        <v>1603</v>
      </c>
      <c r="Q152" s="94" t="s">
        <v>1603</v>
      </c>
      <c r="R152" s="94" t="s">
        <v>1603</v>
      </c>
      <c r="S152" s="94" t="s">
        <v>1603</v>
      </c>
      <c r="T152" s="94" t="s">
        <v>1603</v>
      </c>
      <c r="U152" s="94" t="s">
        <v>1603</v>
      </c>
      <c r="V152" s="94">
        <v>1</v>
      </c>
      <c r="W152" s="94" t="s">
        <v>1603</v>
      </c>
      <c r="X152" s="94" t="s">
        <v>1603</v>
      </c>
      <c r="Y152" s="94" t="s">
        <v>1603</v>
      </c>
      <c r="Z152" s="94" t="s">
        <v>1603</v>
      </c>
      <c r="AA152" s="94" t="s">
        <v>1603</v>
      </c>
      <c r="AB152" s="94" t="s">
        <v>1603</v>
      </c>
      <c r="AC152" s="94" t="s">
        <v>1603</v>
      </c>
      <c r="AD152" s="94" t="s">
        <v>1603</v>
      </c>
      <c r="AE152" s="94" t="s">
        <v>1603</v>
      </c>
      <c r="AF152" s="94" t="s">
        <v>1603</v>
      </c>
      <c r="AG152" s="94" t="s">
        <v>1603</v>
      </c>
      <c r="AH152" s="94" t="s">
        <v>1603</v>
      </c>
      <c r="AI152" s="94" t="s">
        <v>1603</v>
      </c>
      <c r="AJ152" s="94" t="s">
        <v>1603</v>
      </c>
      <c r="AK152" s="97">
        <f t="shared" si="9"/>
        <v>9.68</v>
      </c>
      <c r="AL152" s="94" t="s">
        <v>1603</v>
      </c>
      <c r="AM152" s="94" t="s">
        <v>1603</v>
      </c>
      <c r="AN152" s="94" t="s">
        <v>1603</v>
      </c>
      <c r="AO152" s="94" t="s">
        <v>1603</v>
      </c>
      <c r="AP152" s="94" t="s">
        <v>1603</v>
      </c>
      <c r="AQ152" s="94" t="s">
        <v>1603</v>
      </c>
      <c r="AR152" s="94" t="s">
        <v>1603</v>
      </c>
      <c r="AS152" s="94">
        <v>1.91</v>
      </c>
      <c r="AT152" s="94">
        <v>7.76</v>
      </c>
      <c r="AU152" s="94" t="s">
        <v>1603</v>
      </c>
      <c r="AV152" s="94">
        <v>0.01</v>
      </c>
    </row>
    <row r="153" spans="1:48" ht="13.5" customHeight="1" thickBot="1">
      <c r="A153" s="107" t="s">
        <v>1948</v>
      </c>
      <c r="B153" s="108" t="s">
        <v>1603</v>
      </c>
      <c r="C153" s="108" t="s">
        <v>1603</v>
      </c>
      <c r="D153" s="95" t="s">
        <v>1949</v>
      </c>
      <c r="E153" s="94">
        <f t="shared" si="10"/>
        <v>1545.03</v>
      </c>
      <c r="F153" s="94">
        <f t="shared" si="12"/>
        <v>87.32</v>
      </c>
      <c r="G153" s="94">
        <v>24.25</v>
      </c>
      <c r="H153" s="94">
        <v>58.75</v>
      </c>
      <c r="I153" s="94">
        <v>2.3</v>
      </c>
      <c r="J153" s="94">
        <v>2.02</v>
      </c>
      <c r="K153" s="94" t="s">
        <v>1603</v>
      </c>
      <c r="L153" s="94" t="s">
        <v>1603</v>
      </c>
      <c r="M153" s="94" t="s">
        <v>1603</v>
      </c>
      <c r="N153" s="94">
        <f t="shared" si="11"/>
        <v>16.47</v>
      </c>
      <c r="O153" s="94">
        <v>1.65</v>
      </c>
      <c r="P153" s="94" t="s">
        <v>1603</v>
      </c>
      <c r="Q153" s="94" t="s">
        <v>1603</v>
      </c>
      <c r="R153" s="94">
        <v>0.59</v>
      </c>
      <c r="S153" s="94">
        <v>0.08</v>
      </c>
      <c r="T153" s="94">
        <v>0.11</v>
      </c>
      <c r="U153" s="94">
        <v>0.36</v>
      </c>
      <c r="V153" s="94" t="s">
        <v>1603</v>
      </c>
      <c r="W153" s="94" t="s">
        <v>1603</v>
      </c>
      <c r="X153" s="94">
        <v>0.31</v>
      </c>
      <c r="Y153" s="94">
        <v>1.2</v>
      </c>
      <c r="Z153" s="94" t="s">
        <v>1603</v>
      </c>
      <c r="AA153" s="94" t="s">
        <v>1603</v>
      </c>
      <c r="AB153" s="94">
        <v>1.12</v>
      </c>
      <c r="AC153" s="94" t="s">
        <v>1603</v>
      </c>
      <c r="AD153" s="94" t="s">
        <v>1603</v>
      </c>
      <c r="AE153" s="94">
        <v>4.6</v>
      </c>
      <c r="AF153" s="94" t="s">
        <v>1603</v>
      </c>
      <c r="AG153" s="94">
        <v>1.95</v>
      </c>
      <c r="AH153" s="94">
        <v>4.5</v>
      </c>
      <c r="AI153" s="94" t="s">
        <v>1603</v>
      </c>
      <c r="AJ153" s="94" t="s">
        <v>1603</v>
      </c>
      <c r="AK153" s="97">
        <f t="shared" si="9"/>
        <v>1441.24</v>
      </c>
      <c r="AL153" s="94" t="s">
        <v>1603</v>
      </c>
      <c r="AM153" s="94" t="s">
        <v>1603</v>
      </c>
      <c r="AN153" s="94">
        <v>1441.24</v>
      </c>
      <c r="AO153" s="94" t="s">
        <v>1603</v>
      </c>
      <c r="AP153" s="94" t="s">
        <v>1603</v>
      </c>
      <c r="AQ153" s="94" t="s">
        <v>1603</v>
      </c>
      <c r="AR153" s="94" t="s">
        <v>1603</v>
      </c>
      <c r="AS153" s="94" t="s">
        <v>1603</v>
      </c>
      <c r="AT153" s="94" t="s">
        <v>1603</v>
      </c>
      <c r="AU153" s="94" t="s">
        <v>1603</v>
      </c>
      <c r="AV153" s="94" t="s">
        <v>1603</v>
      </c>
    </row>
    <row r="154" spans="1:48" ht="13.5" customHeight="1" thickBot="1">
      <c r="A154" s="107" t="s">
        <v>1950</v>
      </c>
      <c r="B154" s="108" t="s">
        <v>1603</v>
      </c>
      <c r="C154" s="108" t="s">
        <v>1603</v>
      </c>
      <c r="D154" s="95" t="s">
        <v>1951</v>
      </c>
      <c r="E154" s="94">
        <f t="shared" si="10"/>
        <v>1441.24</v>
      </c>
      <c r="F154" s="94">
        <f t="shared" si="12"/>
        <v>0</v>
      </c>
      <c r="G154" s="94" t="s">
        <v>1603</v>
      </c>
      <c r="H154" s="94" t="s">
        <v>1603</v>
      </c>
      <c r="I154" s="94" t="s">
        <v>1603</v>
      </c>
      <c r="J154" s="94" t="s">
        <v>1603</v>
      </c>
      <c r="K154" s="94" t="s">
        <v>1603</v>
      </c>
      <c r="L154" s="94" t="s">
        <v>1603</v>
      </c>
      <c r="M154" s="94" t="s">
        <v>1603</v>
      </c>
      <c r="N154" s="94">
        <f t="shared" si="11"/>
        <v>0</v>
      </c>
      <c r="O154" s="94" t="s">
        <v>1603</v>
      </c>
      <c r="P154" s="94" t="s">
        <v>1603</v>
      </c>
      <c r="Q154" s="94" t="s">
        <v>1603</v>
      </c>
      <c r="R154" s="94" t="s">
        <v>1603</v>
      </c>
      <c r="S154" s="94" t="s">
        <v>1603</v>
      </c>
      <c r="T154" s="94" t="s">
        <v>1603</v>
      </c>
      <c r="U154" s="94" t="s">
        <v>1603</v>
      </c>
      <c r="V154" s="94" t="s">
        <v>1603</v>
      </c>
      <c r="W154" s="94" t="s">
        <v>1603</v>
      </c>
      <c r="X154" s="94" t="s">
        <v>1603</v>
      </c>
      <c r="Y154" s="94" t="s">
        <v>1603</v>
      </c>
      <c r="Z154" s="94" t="s">
        <v>1603</v>
      </c>
      <c r="AA154" s="94" t="s">
        <v>1603</v>
      </c>
      <c r="AB154" s="94" t="s">
        <v>1603</v>
      </c>
      <c r="AC154" s="94" t="s">
        <v>1603</v>
      </c>
      <c r="AD154" s="94" t="s">
        <v>1603</v>
      </c>
      <c r="AE154" s="94" t="s">
        <v>1603</v>
      </c>
      <c r="AF154" s="94" t="s">
        <v>1603</v>
      </c>
      <c r="AG154" s="94" t="s">
        <v>1603</v>
      </c>
      <c r="AH154" s="94" t="s">
        <v>1603</v>
      </c>
      <c r="AI154" s="94" t="s">
        <v>1603</v>
      </c>
      <c r="AJ154" s="94" t="s">
        <v>1603</v>
      </c>
      <c r="AK154" s="97">
        <f t="shared" si="9"/>
        <v>1441.24</v>
      </c>
      <c r="AL154" s="94" t="s">
        <v>1603</v>
      </c>
      <c r="AM154" s="94" t="s">
        <v>1603</v>
      </c>
      <c r="AN154" s="94">
        <v>1441.24</v>
      </c>
      <c r="AO154" s="94" t="s">
        <v>1603</v>
      </c>
      <c r="AP154" s="94" t="s">
        <v>1603</v>
      </c>
      <c r="AQ154" s="94" t="s">
        <v>1603</v>
      </c>
      <c r="AR154" s="94" t="s">
        <v>1603</v>
      </c>
      <c r="AS154" s="94" t="s">
        <v>1603</v>
      </c>
      <c r="AT154" s="94" t="s">
        <v>1603</v>
      </c>
      <c r="AU154" s="94" t="s">
        <v>1603</v>
      </c>
      <c r="AV154" s="94" t="s">
        <v>1603</v>
      </c>
    </row>
    <row r="155" spans="1:48" ht="13.5" customHeight="1" thickBot="1">
      <c r="A155" s="107" t="s">
        <v>1952</v>
      </c>
      <c r="B155" s="108" t="s">
        <v>1603</v>
      </c>
      <c r="C155" s="108" t="s">
        <v>1603</v>
      </c>
      <c r="D155" s="95" t="s">
        <v>1953</v>
      </c>
      <c r="E155" s="94">
        <f t="shared" si="10"/>
        <v>103.78999999999999</v>
      </c>
      <c r="F155" s="94">
        <f t="shared" si="12"/>
        <v>87.32</v>
      </c>
      <c r="G155" s="94">
        <v>24.25</v>
      </c>
      <c r="H155" s="94">
        <v>58.75</v>
      </c>
      <c r="I155" s="94">
        <v>2.3</v>
      </c>
      <c r="J155" s="94">
        <v>2.02</v>
      </c>
      <c r="K155" s="94" t="s">
        <v>1603</v>
      </c>
      <c r="L155" s="94" t="s">
        <v>1603</v>
      </c>
      <c r="M155" s="94" t="s">
        <v>1603</v>
      </c>
      <c r="N155" s="94">
        <f t="shared" si="11"/>
        <v>16.47</v>
      </c>
      <c r="O155" s="94">
        <v>1.65</v>
      </c>
      <c r="P155" s="94" t="s">
        <v>1603</v>
      </c>
      <c r="Q155" s="94" t="s">
        <v>1603</v>
      </c>
      <c r="R155" s="94">
        <v>0.59</v>
      </c>
      <c r="S155" s="94">
        <v>0.08</v>
      </c>
      <c r="T155" s="94">
        <v>0.11</v>
      </c>
      <c r="U155" s="94">
        <v>0.36</v>
      </c>
      <c r="V155" s="94" t="s">
        <v>1603</v>
      </c>
      <c r="W155" s="94" t="s">
        <v>1603</v>
      </c>
      <c r="X155" s="94">
        <v>0.31</v>
      </c>
      <c r="Y155" s="94">
        <v>1.2</v>
      </c>
      <c r="Z155" s="94" t="s">
        <v>1603</v>
      </c>
      <c r="AA155" s="94" t="s">
        <v>1603</v>
      </c>
      <c r="AB155" s="94">
        <v>1.12</v>
      </c>
      <c r="AC155" s="94" t="s">
        <v>1603</v>
      </c>
      <c r="AD155" s="94" t="s">
        <v>1603</v>
      </c>
      <c r="AE155" s="94">
        <v>4.6</v>
      </c>
      <c r="AF155" s="94" t="s">
        <v>1603</v>
      </c>
      <c r="AG155" s="94">
        <v>1.95</v>
      </c>
      <c r="AH155" s="94">
        <v>4.5</v>
      </c>
      <c r="AI155" s="94" t="s">
        <v>1603</v>
      </c>
      <c r="AJ155" s="94" t="s">
        <v>1603</v>
      </c>
      <c r="AK155" s="97">
        <f t="shared" si="9"/>
        <v>0</v>
      </c>
      <c r="AL155" s="94" t="s">
        <v>1603</v>
      </c>
      <c r="AM155" s="94" t="s">
        <v>1603</v>
      </c>
      <c r="AN155" s="94" t="s">
        <v>1603</v>
      </c>
      <c r="AO155" s="94" t="s">
        <v>1603</v>
      </c>
      <c r="AP155" s="94" t="s">
        <v>1603</v>
      </c>
      <c r="AQ155" s="94" t="s">
        <v>1603</v>
      </c>
      <c r="AR155" s="94" t="s">
        <v>1603</v>
      </c>
      <c r="AS155" s="94" t="s">
        <v>1603</v>
      </c>
      <c r="AT155" s="94" t="s">
        <v>1603</v>
      </c>
      <c r="AU155" s="94" t="s">
        <v>1603</v>
      </c>
      <c r="AV155" s="94" t="s">
        <v>1603</v>
      </c>
    </row>
    <row r="156" spans="1:48" ht="13.5" customHeight="1" thickBot="1">
      <c r="A156" s="107" t="s">
        <v>1954</v>
      </c>
      <c r="B156" s="108" t="s">
        <v>1603</v>
      </c>
      <c r="C156" s="108" t="s">
        <v>1603</v>
      </c>
      <c r="D156" s="95" t="s">
        <v>1955</v>
      </c>
      <c r="E156" s="94">
        <f t="shared" si="10"/>
        <v>93.19000000000001</v>
      </c>
      <c r="F156" s="94">
        <f t="shared" si="12"/>
        <v>73.16000000000001</v>
      </c>
      <c r="G156" s="94">
        <v>23.62</v>
      </c>
      <c r="H156" s="94">
        <v>12.8</v>
      </c>
      <c r="I156" s="94" t="s">
        <v>1603</v>
      </c>
      <c r="J156" s="94">
        <v>28.51</v>
      </c>
      <c r="K156" s="94" t="s">
        <v>1603</v>
      </c>
      <c r="L156" s="94">
        <v>8.23</v>
      </c>
      <c r="M156" s="94" t="s">
        <v>1603</v>
      </c>
      <c r="N156" s="94">
        <f t="shared" si="11"/>
        <v>0</v>
      </c>
      <c r="O156" s="94" t="s">
        <v>1603</v>
      </c>
      <c r="P156" s="94" t="s">
        <v>1603</v>
      </c>
      <c r="Q156" s="94" t="s">
        <v>1603</v>
      </c>
      <c r="R156" s="94" t="s">
        <v>1603</v>
      </c>
      <c r="S156" s="94" t="s">
        <v>1603</v>
      </c>
      <c r="T156" s="94" t="s">
        <v>1603</v>
      </c>
      <c r="U156" s="94" t="s">
        <v>1603</v>
      </c>
      <c r="V156" s="94" t="s">
        <v>1603</v>
      </c>
      <c r="W156" s="94" t="s">
        <v>1603</v>
      </c>
      <c r="X156" s="94" t="s">
        <v>1603</v>
      </c>
      <c r="Y156" s="94" t="s">
        <v>1603</v>
      </c>
      <c r="Z156" s="94" t="s">
        <v>1603</v>
      </c>
      <c r="AA156" s="94" t="s">
        <v>1603</v>
      </c>
      <c r="AB156" s="94" t="s">
        <v>1603</v>
      </c>
      <c r="AC156" s="94" t="s">
        <v>1603</v>
      </c>
      <c r="AD156" s="94" t="s">
        <v>1603</v>
      </c>
      <c r="AE156" s="94" t="s">
        <v>1603</v>
      </c>
      <c r="AF156" s="94" t="s">
        <v>1603</v>
      </c>
      <c r="AG156" s="94" t="s">
        <v>1603</v>
      </c>
      <c r="AH156" s="94" t="s">
        <v>1603</v>
      </c>
      <c r="AI156" s="94" t="s">
        <v>1603</v>
      </c>
      <c r="AJ156" s="94" t="s">
        <v>1603</v>
      </c>
      <c r="AK156" s="97">
        <f t="shared" si="9"/>
        <v>20.03</v>
      </c>
      <c r="AL156" s="94" t="s">
        <v>1603</v>
      </c>
      <c r="AM156" s="94" t="s">
        <v>1603</v>
      </c>
      <c r="AN156" s="94" t="s">
        <v>1603</v>
      </c>
      <c r="AO156" s="94" t="s">
        <v>1603</v>
      </c>
      <c r="AP156" s="94" t="s">
        <v>1603</v>
      </c>
      <c r="AQ156" s="94" t="s">
        <v>1603</v>
      </c>
      <c r="AR156" s="94" t="s">
        <v>1603</v>
      </c>
      <c r="AS156" s="94">
        <v>2.64</v>
      </c>
      <c r="AT156" s="94">
        <v>17.39</v>
      </c>
      <c r="AU156" s="94" t="s">
        <v>1603</v>
      </c>
      <c r="AV156" s="94" t="s">
        <v>1603</v>
      </c>
    </row>
    <row r="157" spans="1:48" ht="13.5" customHeight="1" thickBot="1">
      <c r="A157" s="107" t="s">
        <v>1956</v>
      </c>
      <c r="B157" s="108" t="s">
        <v>1603</v>
      </c>
      <c r="C157" s="108" t="s">
        <v>1603</v>
      </c>
      <c r="D157" s="95" t="s">
        <v>1957</v>
      </c>
      <c r="E157" s="94">
        <f t="shared" si="10"/>
        <v>93.19000000000001</v>
      </c>
      <c r="F157" s="94">
        <f t="shared" si="12"/>
        <v>73.16000000000001</v>
      </c>
      <c r="G157" s="94">
        <v>23.62</v>
      </c>
      <c r="H157" s="94">
        <v>12.8</v>
      </c>
      <c r="I157" s="94" t="s">
        <v>1603</v>
      </c>
      <c r="J157" s="94">
        <v>28.51</v>
      </c>
      <c r="K157" s="94" t="s">
        <v>1603</v>
      </c>
      <c r="L157" s="94">
        <v>8.23</v>
      </c>
      <c r="M157" s="94" t="s">
        <v>1603</v>
      </c>
      <c r="N157" s="94">
        <f t="shared" si="11"/>
        <v>0</v>
      </c>
      <c r="O157" s="94" t="s">
        <v>1603</v>
      </c>
      <c r="P157" s="94" t="s">
        <v>1603</v>
      </c>
      <c r="Q157" s="94" t="s">
        <v>1603</v>
      </c>
      <c r="R157" s="94" t="s">
        <v>1603</v>
      </c>
      <c r="S157" s="94" t="s">
        <v>1603</v>
      </c>
      <c r="T157" s="94" t="s">
        <v>1603</v>
      </c>
      <c r="U157" s="94" t="s">
        <v>1603</v>
      </c>
      <c r="V157" s="94" t="s">
        <v>1603</v>
      </c>
      <c r="W157" s="94" t="s">
        <v>1603</v>
      </c>
      <c r="X157" s="94" t="s">
        <v>1603</v>
      </c>
      <c r="Y157" s="94" t="s">
        <v>1603</v>
      </c>
      <c r="Z157" s="94" t="s">
        <v>1603</v>
      </c>
      <c r="AA157" s="94" t="s">
        <v>1603</v>
      </c>
      <c r="AB157" s="94" t="s">
        <v>1603</v>
      </c>
      <c r="AC157" s="94" t="s">
        <v>1603</v>
      </c>
      <c r="AD157" s="94" t="s">
        <v>1603</v>
      </c>
      <c r="AE157" s="94" t="s">
        <v>1603</v>
      </c>
      <c r="AF157" s="94" t="s">
        <v>1603</v>
      </c>
      <c r="AG157" s="94" t="s">
        <v>1603</v>
      </c>
      <c r="AH157" s="94" t="s">
        <v>1603</v>
      </c>
      <c r="AI157" s="94" t="s">
        <v>1603</v>
      </c>
      <c r="AJ157" s="94" t="s">
        <v>1603</v>
      </c>
      <c r="AK157" s="97">
        <f t="shared" si="9"/>
        <v>20.03</v>
      </c>
      <c r="AL157" s="94" t="s">
        <v>1603</v>
      </c>
      <c r="AM157" s="94" t="s">
        <v>1603</v>
      </c>
      <c r="AN157" s="94" t="s">
        <v>1603</v>
      </c>
      <c r="AO157" s="94" t="s">
        <v>1603</v>
      </c>
      <c r="AP157" s="94" t="s">
        <v>1603</v>
      </c>
      <c r="AQ157" s="94" t="s">
        <v>1603</v>
      </c>
      <c r="AR157" s="94" t="s">
        <v>1603</v>
      </c>
      <c r="AS157" s="94">
        <v>2.64</v>
      </c>
      <c r="AT157" s="94">
        <v>17.39</v>
      </c>
      <c r="AU157" s="94" t="s">
        <v>1603</v>
      </c>
      <c r="AV157" s="94" t="s">
        <v>1603</v>
      </c>
    </row>
    <row r="158" spans="1:48" ht="13.5" customHeight="1" thickBot="1">
      <c r="A158" s="107" t="s">
        <v>1958</v>
      </c>
      <c r="B158" s="108" t="s">
        <v>1603</v>
      </c>
      <c r="C158" s="108" t="s">
        <v>1603</v>
      </c>
      <c r="D158" s="95" t="s">
        <v>1959</v>
      </c>
      <c r="E158" s="94">
        <f t="shared" si="10"/>
        <v>1381.4</v>
      </c>
      <c r="F158" s="94">
        <f t="shared" si="12"/>
        <v>169.35999999999999</v>
      </c>
      <c r="G158" s="94">
        <v>96.89</v>
      </c>
      <c r="H158" s="94">
        <v>67.62</v>
      </c>
      <c r="I158" s="94">
        <v>4.85</v>
      </c>
      <c r="J158" s="94" t="s">
        <v>1603</v>
      </c>
      <c r="K158" s="94" t="s">
        <v>1603</v>
      </c>
      <c r="L158" s="94" t="s">
        <v>1603</v>
      </c>
      <c r="M158" s="94" t="s">
        <v>1603</v>
      </c>
      <c r="N158" s="94">
        <f t="shared" si="11"/>
        <v>57.12</v>
      </c>
      <c r="O158" s="94">
        <v>0.6</v>
      </c>
      <c r="P158" s="94" t="s">
        <v>1603</v>
      </c>
      <c r="Q158" s="94" t="s">
        <v>1603</v>
      </c>
      <c r="R158" s="94" t="s">
        <v>1603</v>
      </c>
      <c r="S158" s="94" t="s">
        <v>1603</v>
      </c>
      <c r="T158" s="94">
        <v>1.6</v>
      </c>
      <c r="U158" s="94">
        <v>2.2</v>
      </c>
      <c r="V158" s="94" t="s">
        <v>1603</v>
      </c>
      <c r="W158" s="94" t="s">
        <v>1603</v>
      </c>
      <c r="X158" s="94">
        <v>0.42</v>
      </c>
      <c r="Y158" s="94">
        <v>2.31</v>
      </c>
      <c r="Z158" s="94" t="s">
        <v>1603</v>
      </c>
      <c r="AA158" s="94" t="s">
        <v>1603</v>
      </c>
      <c r="AB158" s="94">
        <v>1.32</v>
      </c>
      <c r="AC158" s="94">
        <v>46.87</v>
      </c>
      <c r="AD158" s="94" t="s">
        <v>1603</v>
      </c>
      <c r="AE158" s="94" t="s">
        <v>1603</v>
      </c>
      <c r="AF158" s="94" t="s">
        <v>1603</v>
      </c>
      <c r="AG158" s="94" t="s">
        <v>1603</v>
      </c>
      <c r="AH158" s="94">
        <v>1.8</v>
      </c>
      <c r="AI158" s="94" t="s">
        <v>1603</v>
      </c>
      <c r="AJ158" s="94" t="s">
        <v>1603</v>
      </c>
      <c r="AK158" s="97">
        <f t="shared" si="9"/>
        <v>1154.92</v>
      </c>
      <c r="AL158" s="94" t="s">
        <v>1603</v>
      </c>
      <c r="AM158" s="94" t="s">
        <v>1603</v>
      </c>
      <c r="AN158" s="94" t="s">
        <v>1603</v>
      </c>
      <c r="AO158" s="94">
        <v>970.98</v>
      </c>
      <c r="AP158" s="94">
        <v>160</v>
      </c>
      <c r="AQ158" s="94" t="s">
        <v>1603</v>
      </c>
      <c r="AR158" s="94" t="s">
        <v>1603</v>
      </c>
      <c r="AS158" s="94">
        <v>5.03</v>
      </c>
      <c r="AT158" s="94">
        <v>18.91</v>
      </c>
      <c r="AU158" s="94" t="s">
        <v>1603</v>
      </c>
      <c r="AV158" s="94" t="s">
        <v>1603</v>
      </c>
    </row>
    <row r="159" spans="1:48" ht="13.5" customHeight="1" thickBot="1">
      <c r="A159" s="107" t="s">
        <v>1960</v>
      </c>
      <c r="B159" s="108" t="s">
        <v>1603</v>
      </c>
      <c r="C159" s="108" t="s">
        <v>1603</v>
      </c>
      <c r="D159" s="95" t="s">
        <v>1725</v>
      </c>
      <c r="E159" s="94">
        <f t="shared" si="10"/>
        <v>203.54999999999998</v>
      </c>
      <c r="F159" s="94">
        <f t="shared" si="12"/>
        <v>169.35999999999999</v>
      </c>
      <c r="G159" s="94">
        <v>96.89</v>
      </c>
      <c r="H159" s="94">
        <v>67.62</v>
      </c>
      <c r="I159" s="94">
        <v>4.85</v>
      </c>
      <c r="J159" s="94" t="s">
        <v>1603</v>
      </c>
      <c r="K159" s="94" t="s">
        <v>1603</v>
      </c>
      <c r="L159" s="94" t="s">
        <v>1603</v>
      </c>
      <c r="M159" s="94" t="s">
        <v>1603</v>
      </c>
      <c r="N159" s="94">
        <f t="shared" si="11"/>
        <v>10.250000000000002</v>
      </c>
      <c r="O159" s="94">
        <v>0.6</v>
      </c>
      <c r="P159" s="94" t="s">
        <v>1603</v>
      </c>
      <c r="Q159" s="94" t="s">
        <v>1603</v>
      </c>
      <c r="R159" s="94" t="s">
        <v>1603</v>
      </c>
      <c r="S159" s="94" t="s">
        <v>1603</v>
      </c>
      <c r="T159" s="94">
        <v>1.6</v>
      </c>
      <c r="U159" s="94">
        <v>2.2</v>
      </c>
      <c r="V159" s="94" t="s">
        <v>1603</v>
      </c>
      <c r="W159" s="94" t="s">
        <v>1603</v>
      </c>
      <c r="X159" s="94">
        <v>0.42</v>
      </c>
      <c r="Y159" s="94">
        <v>2.31</v>
      </c>
      <c r="Z159" s="94" t="s">
        <v>1603</v>
      </c>
      <c r="AA159" s="94" t="s">
        <v>1603</v>
      </c>
      <c r="AB159" s="94">
        <v>1.32</v>
      </c>
      <c r="AC159" s="94" t="s">
        <v>1603</v>
      </c>
      <c r="AD159" s="94" t="s">
        <v>1603</v>
      </c>
      <c r="AE159" s="94" t="s">
        <v>1603</v>
      </c>
      <c r="AF159" s="94" t="s">
        <v>1603</v>
      </c>
      <c r="AG159" s="94" t="s">
        <v>1603</v>
      </c>
      <c r="AH159" s="94">
        <v>1.8</v>
      </c>
      <c r="AI159" s="94" t="s">
        <v>1603</v>
      </c>
      <c r="AJ159" s="94" t="s">
        <v>1603</v>
      </c>
      <c r="AK159" s="97">
        <f t="shared" si="9"/>
        <v>23.94</v>
      </c>
      <c r="AL159" s="94" t="s">
        <v>1603</v>
      </c>
      <c r="AM159" s="94" t="s">
        <v>1603</v>
      </c>
      <c r="AN159" s="94" t="s">
        <v>1603</v>
      </c>
      <c r="AO159" s="94" t="s">
        <v>1603</v>
      </c>
      <c r="AP159" s="94" t="s">
        <v>1603</v>
      </c>
      <c r="AQ159" s="94" t="s">
        <v>1603</v>
      </c>
      <c r="AR159" s="94" t="s">
        <v>1603</v>
      </c>
      <c r="AS159" s="94">
        <v>5.03</v>
      </c>
      <c r="AT159" s="94">
        <v>18.91</v>
      </c>
      <c r="AU159" s="94" t="s">
        <v>1603</v>
      </c>
      <c r="AV159" s="94" t="s">
        <v>1603</v>
      </c>
    </row>
    <row r="160" spans="1:48" ht="13.5" customHeight="1" thickBot="1">
      <c r="A160" s="107" t="s">
        <v>1961</v>
      </c>
      <c r="B160" s="108" t="s">
        <v>1603</v>
      </c>
      <c r="C160" s="108" t="s">
        <v>1603</v>
      </c>
      <c r="D160" s="95" t="s">
        <v>1962</v>
      </c>
      <c r="E160" s="94">
        <f t="shared" si="10"/>
        <v>46.66</v>
      </c>
      <c r="F160" s="94">
        <f t="shared" si="12"/>
        <v>0</v>
      </c>
      <c r="G160" s="94" t="s">
        <v>1603</v>
      </c>
      <c r="H160" s="94" t="s">
        <v>1603</v>
      </c>
      <c r="I160" s="94" t="s">
        <v>1603</v>
      </c>
      <c r="J160" s="94" t="s">
        <v>1603</v>
      </c>
      <c r="K160" s="94" t="s">
        <v>1603</v>
      </c>
      <c r="L160" s="94" t="s">
        <v>1603</v>
      </c>
      <c r="M160" s="94" t="s">
        <v>1603</v>
      </c>
      <c r="N160" s="94">
        <f t="shared" si="11"/>
        <v>0</v>
      </c>
      <c r="O160" s="94" t="s">
        <v>1603</v>
      </c>
      <c r="P160" s="94" t="s">
        <v>1603</v>
      </c>
      <c r="Q160" s="94" t="s">
        <v>1603</v>
      </c>
      <c r="R160" s="94" t="s">
        <v>1603</v>
      </c>
      <c r="S160" s="94" t="s">
        <v>1603</v>
      </c>
      <c r="T160" s="94" t="s">
        <v>1603</v>
      </c>
      <c r="U160" s="94" t="s">
        <v>1603</v>
      </c>
      <c r="V160" s="94" t="s">
        <v>1603</v>
      </c>
      <c r="W160" s="94" t="s">
        <v>1603</v>
      </c>
      <c r="X160" s="94" t="s">
        <v>1603</v>
      </c>
      <c r="Y160" s="94" t="s">
        <v>1603</v>
      </c>
      <c r="Z160" s="94" t="s">
        <v>1603</v>
      </c>
      <c r="AA160" s="94" t="s">
        <v>1603</v>
      </c>
      <c r="AB160" s="94" t="s">
        <v>1603</v>
      </c>
      <c r="AC160" s="94" t="s">
        <v>1603</v>
      </c>
      <c r="AD160" s="94" t="s">
        <v>1603</v>
      </c>
      <c r="AE160" s="94" t="s">
        <v>1603</v>
      </c>
      <c r="AF160" s="94" t="s">
        <v>1603</v>
      </c>
      <c r="AG160" s="94" t="s">
        <v>1603</v>
      </c>
      <c r="AH160" s="94" t="s">
        <v>1603</v>
      </c>
      <c r="AI160" s="94" t="s">
        <v>1603</v>
      </c>
      <c r="AJ160" s="94" t="s">
        <v>1603</v>
      </c>
      <c r="AK160" s="97">
        <f t="shared" si="9"/>
        <v>46.66</v>
      </c>
      <c r="AL160" s="94" t="s">
        <v>1603</v>
      </c>
      <c r="AM160" s="94" t="s">
        <v>1603</v>
      </c>
      <c r="AN160" s="94" t="s">
        <v>1603</v>
      </c>
      <c r="AO160" s="94">
        <v>46.66</v>
      </c>
      <c r="AP160" s="94" t="s">
        <v>1603</v>
      </c>
      <c r="AQ160" s="94" t="s">
        <v>1603</v>
      </c>
      <c r="AR160" s="94" t="s">
        <v>1603</v>
      </c>
      <c r="AS160" s="94" t="s">
        <v>1603</v>
      </c>
      <c r="AT160" s="94" t="s">
        <v>1603</v>
      </c>
      <c r="AU160" s="94" t="s">
        <v>1603</v>
      </c>
      <c r="AV160" s="94" t="s">
        <v>1603</v>
      </c>
    </row>
    <row r="161" spans="1:48" ht="13.5" customHeight="1" thickBot="1">
      <c r="A161" s="107" t="s">
        <v>1963</v>
      </c>
      <c r="B161" s="108" t="s">
        <v>1603</v>
      </c>
      <c r="C161" s="108" t="s">
        <v>1603</v>
      </c>
      <c r="D161" s="95" t="s">
        <v>1964</v>
      </c>
      <c r="E161" s="94">
        <f t="shared" si="10"/>
        <v>38.5</v>
      </c>
      <c r="F161" s="94">
        <f t="shared" si="12"/>
        <v>0</v>
      </c>
      <c r="G161" s="94" t="s">
        <v>1603</v>
      </c>
      <c r="H161" s="94" t="s">
        <v>1603</v>
      </c>
      <c r="I161" s="94" t="s">
        <v>1603</v>
      </c>
      <c r="J161" s="94" t="s">
        <v>1603</v>
      </c>
      <c r="K161" s="94" t="s">
        <v>1603</v>
      </c>
      <c r="L161" s="94" t="s">
        <v>1603</v>
      </c>
      <c r="M161" s="94" t="s">
        <v>1603</v>
      </c>
      <c r="N161" s="94">
        <f t="shared" si="11"/>
        <v>0</v>
      </c>
      <c r="O161" s="94" t="s">
        <v>1603</v>
      </c>
      <c r="P161" s="94" t="s">
        <v>1603</v>
      </c>
      <c r="Q161" s="94" t="s">
        <v>1603</v>
      </c>
      <c r="R161" s="94" t="s">
        <v>1603</v>
      </c>
      <c r="S161" s="94" t="s">
        <v>1603</v>
      </c>
      <c r="T161" s="94" t="s">
        <v>1603</v>
      </c>
      <c r="U161" s="94" t="s">
        <v>1603</v>
      </c>
      <c r="V161" s="94" t="s">
        <v>1603</v>
      </c>
      <c r="W161" s="94" t="s">
        <v>1603</v>
      </c>
      <c r="X161" s="94" t="s">
        <v>1603</v>
      </c>
      <c r="Y161" s="94" t="s">
        <v>1603</v>
      </c>
      <c r="Z161" s="94" t="s">
        <v>1603</v>
      </c>
      <c r="AA161" s="94" t="s">
        <v>1603</v>
      </c>
      <c r="AB161" s="94" t="s">
        <v>1603</v>
      </c>
      <c r="AC161" s="94" t="s">
        <v>1603</v>
      </c>
      <c r="AD161" s="94" t="s">
        <v>1603</v>
      </c>
      <c r="AE161" s="94" t="s">
        <v>1603</v>
      </c>
      <c r="AF161" s="94" t="s">
        <v>1603</v>
      </c>
      <c r="AG161" s="94" t="s">
        <v>1603</v>
      </c>
      <c r="AH161" s="94" t="s">
        <v>1603</v>
      </c>
      <c r="AI161" s="94" t="s">
        <v>1603</v>
      </c>
      <c r="AJ161" s="94" t="s">
        <v>1603</v>
      </c>
      <c r="AK161" s="97">
        <f t="shared" si="9"/>
        <v>38.5</v>
      </c>
      <c r="AL161" s="94" t="s">
        <v>1603</v>
      </c>
      <c r="AM161" s="94" t="s">
        <v>1603</v>
      </c>
      <c r="AN161" s="94" t="s">
        <v>1603</v>
      </c>
      <c r="AO161" s="94">
        <v>38.5</v>
      </c>
      <c r="AP161" s="94" t="s">
        <v>1603</v>
      </c>
      <c r="AQ161" s="94" t="s">
        <v>1603</v>
      </c>
      <c r="AR161" s="94" t="s">
        <v>1603</v>
      </c>
      <c r="AS161" s="94" t="s">
        <v>1603</v>
      </c>
      <c r="AT161" s="94" t="s">
        <v>1603</v>
      </c>
      <c r="AU161" s="94" t="s">
        <v>1603</v>
      </c>
      <c r="AV161" s="94" t="s">
        <v>1603</v>
      </c>
    </row>
    <row r="162" spans="1:48" ht="13.5" customHeight="1" thickBot="1">
      <c r="A162" s="107" t="s">
        <v>1965</v>
      </c>
      <c r="B162" s="108" t="s">
        <v>1603</v>
      </c>
      <c r="C162" s="108" t="s">
        <v>1603</v>
      </c>
      <c r="D162" s="95" t="s">
        <v>1966</v>
      </c>
      <c r="E162" s="94">
        <f t="shared" si="10"/>
        <v>1092.69</v>
      </c>
      <c r="F162" s="94">
        <f t="shared" si="12"/>
        <v>0</v>
      </c>
      <c r="G162" s="94" t="s">
        <v>1603</v>
      </c>
      <c r="H162" s="94" t="s">
        <v>1603</v>
      </c>
      <c r="I162" s="94" t="s">
        <v>1603</v>
      </c>
      <c r="J162" s="94" t="s">
        <v>1603</v>
      </c>
      <c r="K162" s="94" t="s">
        <v>1603</v>
      </c>
      <c r="L162" s="94" t="s">
        <v>1603</v>
      </c>
      <c r="M162" s="94" t="s">
        <v>1603</v>
      </c>
      <c r="N162" s="94">
        <f t="shared" si="11"/>
        <v>46.87</v>
      </c>
      <c r="O162" s="94" t="s">
        <v>1603</v>
      </c>
      <c r="P162" s="94" t="s">
        <v>1603</v>
      </c>
      <c r="Q162" s="94" t="s">
        <v>1603</v>
      </c>
      <c r="R162" s="94" t="s">
        <v>1603</v>
      </c>
      <c r="S162" s="94" t="s">
        <v>1603</v>
      </c>
      <c r="T162" s="94" t="s">
        <v>1603</v>
      </c>
      <c r="U162" s="94" t="s">
        <v>1603</v>
      </c>
      <c r="V162" s="94" t="s">
        <v>1603</v>
      </c>
      <c r="W162" s="94" t="s">
        <v>1603</v>
      </c>
      <c r="X162" s="94" t="s">
        <v>1603</v>
      </c>
      <c r="Y162" s="94" t="s">
        <v>1603</v>
      </c>
      <c r="Z162" s="94" t="s">
        <v>1603</v>
      </c>
      <c r="AA162" s="94" t="s">
        <v>1603</v>
      </c>
      <c r="AB162" s="94" t="s">
        <v>1603</v>
      </c>
      <c r="AC162" s="94">
        <v>46.87</v>
      </c>
      <c r="AD162" s="94" t="s">
        <v>1603</v>
      </c>
      <c r="AE162" s="94" t="s">
        <v>1603</v>
      </c>
      <c r="AF162" s="94" t="s">
        <v>1603</v>
      </c>
      <c r="AG162" s="94" t="s">
        <v>1603</v>
      </c>
      <c r="AH162" s="94" t="s">
        <v>1603</v>
      </c>
      <c r="AI162" s="94" t="s">
        <v>1603</v>
      </c>
      <c r="AJ162" s="94" t="s">
        <v>1603</v>
      </c>
      <c r="AK162" s="97">
        <f t="shared" si="9"/>
        <v>1045.8200000000002</v>
      </c>
      <c r="AL162" s="94" t="s">
        <v>1603</v>
      </c>
      <c r="AM162" s="94" t="s">
        <v>1603</v>
      </c>
      <c r="AN162" s="94" t="s">
        <v>1603</v>
      </c>
      <c r="AO162" s="94">
        <v>885.82</v>
      </c>
      <c r="AP162" s="94">
        <v>160</v>
      </c>
      <c r="AQ162" s="94" t="s">
        <v>1603</v>
      </c>
      <c r="AR162" s="94" t="s">
        <v>1603</v>
      </c>
      <c r="AS162" s="94" t="s">
        <v>1603</v>
      </c>
      <c r="AT162" s="94" t="s">
        <v>1603</v>
      </c>
      <c r="AU162" s="94" t="s">
        <v>1603</v>
      </c>
      <c r="AV162" s="94" t="s">
        <v>1603</v>
      </c>
    </row>
    <row r="163" spans="1:48" ht="13.5" customHeight="1" thickBot="1">
      <c r="A163" s="107" t="s">
        <v>1615</v>
      </c>
      <c r="B163" s="108" t="s">
        <v>1603</v>
      </c>
      <c r="C163" s="108" t="s">
        <v>1603</v>
      </c>
      <c r="D163" s="95" t="s">
        <v>630</v>
      </c>
      <c r="E163" s="94">
        <f t="shared" si="10"/>
        <v>6245.379999999999</v>
      </c>
      <c r="F163" s="94">
        <f t="shared" si="12"/>
        <v>2115.2799999999997</v>
      </c>
      <c r="G163" s="94">
        <v>954.4</v>
      </c>
      <c r="H163" s="94">
        <v>748.42</v>
      </c>
      <c r="I163" s="94">
        <v>7.19</v>
      </c>
      <c r="J163" s="94">
        <v>336.8</v>
      </c>
      <c r="K163" s="94" t="s">
        <v>1603</v>
      </c>
      <c r="L163" s="94" t="s">
        <v>1603</v>
      </c>
      <c r="M163" s="94">
        <v>68.47</v>
      </c>
      <c r="N163" s="94">
        <f t="shared" si="11"/>
        <v>437.99</v>
      </c>
      <c r="O163" s="94">
        <v>10.94</v>
      </c>
      <c r="P163" s="94">
        <v>8.89</v>
      </c>
      <c r="Q163" s="94" t="s">
        <v>1603</v>
      </c>
      <c r="R163" s="94" t="s">
        <v>1603</v>
      </c>
      <c r="S163" s="94">
        <v>0.45</v>
      </c>
      <c r="T163" s="94">
        <v>2.6</v>
      </c>
      <c r="U163" s="94">
        <v>5.57</v>
      </c>
      <c r="V163" s="94">
        <v>30.62</v>
      </c>
      <c r="W163" s="94" t="s">
        <v>1603</v>
      </c>
      <c r="X163" s="94">
        <v>24.76</v>
      </c>
      <c r="Y163" s="94">
        <v>41.18</v>
      </c>
      <c r="Z163" s="94">
        <v>0.6</v>
      </c>
      <c r="AA163" s="94">
        <v>3.47</v>
      </c>
      <c r="AB163" s="94">
        <v>9.53</v>
      </c>
      <c r="AC163" s="94" t="s">
        <v>1603</v>
      </c>
      <c r="AD163" s="94" t="s">
        <v>1603</v>
      </c>
      <c r="AE163" s="94">
        <v>180.01</v>
      </c>
      <c r="AF163" s="94">
        <v>39.98</v>
      </c>
      <c r="AG163" s="94" t="s">
        <v>1603</v>
      </c>
      <c r="AH163" s="94">
        <v>66.44</v>
      </c>
      <c r="AI163" s="94" t="s">
        <v>1603</v>
      </c>
      <c r="AJ163" s="94">
        <v>12.95</v>
      </c>
      <c r="AK163" s="97">
        <f t="shared" si="9"/>
        <v>3692.11</v>
      </c>
      <c r="AL163" s="94" t="s">
        <v>1603</v>
      </c>
      <c r="AM163" s="94" t="s">
        <v>1603</v>
      </c>
      <c r="AN163" s="94">
        <v>3.94</v>
      </c>
      <c r="AO163" s="94">
        <v>383.08</v>
      </c>
      <c r="AP163" s="94">
        <v>3113.17</v>
      </c>
      <c r="AQ163" s="94" t="s">
        <v>1603</v>
      </c>
      <c r="AR163" s="94" t="s">
        <v>1603</v>
      </c>
      <c r="AS163" s="94">
        <v>37.21</v>
      </c>
      <c r="AT163" s="94">
        <v>145.94</v>
      </c>
      <c r="AU163" s="94" t="s">
        <v>1603</v>
      </c>
      <c r="AV163" s="94">
        <v>8.77</v>
      </c>
    </row>
    <row r="164" spans="1:48" ht="13.5" customHeight="1" thickBot="1">
      <c r="A164" s="107" t="s">
        <v>1967</v>
      </c>
      <c r="B164" s="108" t="s">
        <v>1603</v>
      </c>
      <c r="C164" s="108" t="s">
        <v>1603</v>
      </c>
      <c r="D164" s="95" t="s">
        <v>1968</v>
      </c>
      <c r="E164" s="94">
        <f t="shared" si="10"/>
        <v>214.11</v>
      </c>
      <c r="F164" s="94">
        <f t="shared" si="12"/>
        <v>177.81</v>
      </c>
      <c r="G164" s="94">
        <v>56.8</v>
      </c>
      <c r="H164" s="94">
        <v>68.26</v>
      </c>
      <c r="I164" s="94" t="s">
        <v>1603</v>
      </c>
      <c r="J164" s="94">
        <v>52.75</v>
      </c>
      <c r="K164" s="94" t="s">
        <v>1603</v>
      </c>
      <c r="L164" s="94" t="s">
        <v>1603</v>
      </c>
      <c r="M164" s="94" t="s">
        <v>1603</v>
      </c>
      <c r="N164" s="94">
        <f t="shared" si="11"/>
        <v>6.579999999999999</v>
      </c>
      <c r="O164" s="94">
        <v>0.5</v>
      </c>
      <c r="P164" s="94">
        <v>0.5</v>
      </c>
      <c r="Q164" s="94" t="s">
        <v>1603</v>
      </c>
      <c r="R164" s="94" t="s">
        <v>1603</v>
      </c>
      <c r="S164" s="94">
        <v>0.45</v>
      </c>
      <c r="T164" s="94">
        <v>1.2</v>
      </c>
      <c r="U164" s="94">
        <v>1.2</v>
      </c>
      <c r="V164" s="94">
        <v>0.69</v>
      </c>
      <c r="W164" s="94" t="s">
        <v>1603</v>
      </c>
      <c r="X164" s="94">
        <v>1.03</v>
      </c>
      <c r="Y164" s="94" t="s">
        <v>1603</v>
      </c>
      <c r="Z164" s="94" t="s">
        <v>1603</v>
      </c>
      <c r="AA164" s="94" t="s">
        <v>1603</v>
      </c>
      <c r="AB164" s="94" t="s">
        <v>1603</v>
      </c>
      <c r="AC164" s="94" t="s">
        <v>1603</v>
      </c>
      <c r="AD164" s="94" t="s">
        <v>1603</v>
      </c>
      <c r="AE164" s="94" t="s">
        <v>1603</v>
      </c>
      <c r="AF164" s="94" t="s">
        <v>1603</v>
      </c>
      <c r="AG164" s="94" t="s">
        <v>1603</v>
      </c>
      <c r="AH164" s="94">
        <v>1</v>
      </c>
      <c r="AI164" s="94" t="s">
        <v>1603</v>
      </c>
      <c r="AJ164" s="94">
        <v>0.01</v>
      </c>
      <c r="AK164" s="97">
        <f t="shared" si="9"/>
        <v>29.72</v>
      </c>
      <c r="AL164" s="94" t="s">
        <v>1603</v>
      </c>
      <c r="AM164" s="94" t="s">
        <v>1603</v>
      </c>
      <c r="AN164" s="94">
        <v>3.94</v>
      </c>
      <c r="AO164" s="94">
        <v>1.95</v>
      </c>
      <c r="AP164" s="94" t="s">
        <v>1603</v>
      </c>
      <c r="AQ164" s="94" t="s">
        <v>1603</v>
      </c>
      <c r="AR164" s="94" t="s">
        <v>1603</v>
      </c>
      <c r="AS164" s="94">
        <v>4.68</v>
      </c>
      <c r="AT164" s="94">
        <v>18.81</v>
      </c>
      <c r="AU164" s="94" t="s">
        <v>1603</v>
      </c>
      <c r="AV164" s="94">
        <v>0.34</v>
      </c>
    </row>
    <row r="165" spans="1:48" ht="13.5" customHeight="1" thickBot="1">
      <c r="A165" s="107" t="s">
        <v>1969</v>
      </c>
      <c r="B165" s="108" t="s">
        <v>1603</v>
      </c>
      <c r="C165" s="108" t="s">
        <v>1603</v>
      </c>
      <c r="D165" s="95" t="s">
        <v>1725</v>
      </c>
      <c r="E165" s="94">
        <f t="shared" si="10"/>
        <v>214.11</v>
      </c>
      <c r="F165" s="94">
        <f t="shared" si="12"/>
        <v>177.81</v>
      </c>
      <c r="G165" s="94">
        <v>56.8</v>
      </c>
      <c r="H165" s="94">
        <v>68.26</v>
      </c>
      <c r="I165" s="94" t="s">
        <v>1603</v>
      </c>
      <c r="J165" s="94">
        <v>52.75</v>
      </c>
      <c r="K165" s="94" t="s">
        <v>1603</v>
      </c>
      <c r="L165" s="94" t="s">
        <v>1603</v>
      </c>
      <c r="M165" s="94" t="s">
        <v>1603</v>
      </c>
      <c r="N165" s="94">
        <f t="shared" si="11"/>
        <v>6.579999999999999</v>
      </c>
      <c r="O165" s="94">
        <v>0.5</v>
      </c>
      <c r="P165" s="94">
        <v>0.5</v>
      </c>
      <c r="Q165" s="94" t="s">
        <v>1603</v>
      </c>
      <c r="R165" s="94" t="s">
        <v>1603</v>
      </c>
      <c r="S165" s="94">
        <v>0.45</v>
      </c>
      <c r="T165" s="94">
        <v>1.2</v>
      </c>
      <c r="U165" s="94">
        <v>1.2</v>
      </c>
      <c r="V165" s="94">
        <v>0.69</v>
      </c>
      <c r="W165" s="94" t="s">
        <v>1603</v>
      </c>
      <c r="X165" s="94">
        <v>1.03</v>
      </c>
      <c r="Y165" s="94" t="s">
        <v>1603</v>
      </c>
      <c r="Z165" s="94" t="s">
        <v>1603</v>
      </c>
      <c r="AA165" s="94" t="s">
        <v>1603</v>
      </c>
      <c r="AB165" s="94" t="s">
        <v>1603</v>
      </c>
      <c r="AC165" s="94" t="s">
        <v>1603</v>
      </c>
      <c r="AD165" s="94" t="s">
        <v>1603</v>
      </c>
      <c r="AE165" s="94" t="s">
        <v>1603</v>
      </c>
      <c r="AF165" s="94" t="s">
        <v>1603</v>
      </c>
      <c r="AG165" s="94" t="s">
        <v>1603</v>
      </c>
      <c r="AH165" s="94">
        <v>1</v>
      </c>
      <c r="AI165" s="94" t="s">
        <v>1603</v>
      </c>
      <c r="AJ165" s="94">
        <v>0.01</v>
      </c>
      <c r="AK165" s="97">
        <f t="shared" si="9"/>
        <v>29.72</v>
      </c>
      <c r="AL165" s="94" t="s">
        <v>1603</v>
      </c>
      <c r="AM165" s="94" t="s">
        <v>1603</v>
      </c>
      <c r="AN165" s="94">
        <v>3.94</v>
      </c>
      <c r="AO165" s="94">
        <v>1.95</v>
      </c>
      <c r="AP165" s="94" t="s">
        <v>1603</v>
      </c>
      <c r="AQ165" s="94" t="s">
        <v>1603</v>
      </c>
      <c r="AR165" s="94" t="s">
        <v>1603</v>
      </c>
      <c r="AS165" s="94">
        <v>4.68</v>
      </c>
      <c r="AT165" s="94">
        <v>18.81</v>
      </c>
      <c r="AU165" s="94" t="s">
        <v>1603</v>
      </c>
      <c r="AV165" s="94">
        <v>0.34</v>
      </c>
    </row>
    <row r="166" spans="1:48" ht="13.5" customHeight="1" thickBot="1">
      <c r="A166" s="107" t="s">
        <v>1970</v>
      </c>
      <c r="B166" s="108" t="s">
        <v>1603</v>
      </c>
      <c r="C166" s="108" t="s">
        <v>1603</v>
      </c>
      <c r="D166" s="95" t="s">
        <v>1733</v>
      </c>
      <c r="E166" s="94">
        <f t="shared" si="10"/>
        <v>0</v>
      </c>
      <c r="F166" s="94">
        <f t="shared" si="12"/>
        <v>0</v>
      </c>
      <c r="G166" s="94" t="s">
        <v>1603</v>
      </c>
      <c r="H166" s="94" t="s">
        <v>1603</v>
      </c>
      <c r="I166" s="94" t="s">
        <v>1603</v>
      </c>
      <c r="J166" s="94" t="s">
        <v>1603</v>
      </c>
      <c r="K166" s="94" t="s">
        <v>1603</v>
      </c>
      <c r="L166" s="94" t="s">
        <v>1603</v>
      </c>
      <c r="M166" s="94" t="s">
        <v>1603</v>
      </c>
      <c r="N166" s="94">
        <f t="shared" si="11"/>
        <v>0</v>
      </c>
      <c r="O166" s="94" t="s">
        <v>1603</v>
      </c>
      <c r="P166" s="94" t="s">
        <v>1603</v>
      </c>
      <c r="Q166" s="94" t="s">
        <v>1603</v>
      </c>
      <c r="R166" s="94" t="s">
        <v>1603</v>
      </c>
      <c r="S166" s="94" t="s">
        <v>1603</v>
      </c>
      <c r="T166" s="94" t="s">
        <v>1603</v>
      </c>
      <c r="U166" s="94" t="s">
        <v>1603</v>
      </c>
      <c r="V166" s="94" t="s">
        <v>1603</v>
      </c>
      <c r="W166" s="94" t="s">
        <v>1603</v>
      </c>
      <c r="X166" s="94" t="s">
        <v>1603</v>
      </c>
      <c r="Y166" s="94" t="s">
        <v>1603</v>
      </c>
      <c r="Z166" s="94" t="s">
        <v>1603</v>
      </c>
      <c r="AA166" s="94" t="s">
        <v>1603</v>
      </c>
      <c r="AB166" s="94" t="s">
        <v>1603</v>
      </c>
      <c r="AC166" s="94" t="s">
        <v>1603</v>
      </c>
      <c r="AD166" s="94" t="s">
        <v>1603</v>
      </c>
      <c r="AE166" s="94" t="s">
        <v>1603</v>
      </c>
      <c r="AF166" s="94" t="s">
        <v>1603</v>
      </c>
      <c r="AG166" s="94" t="s">
        <v>1603</v>
      </c>
      <c r="AH166" s="94" t="s">
        <v>1603</v>
      </c>
      <c r="AI166" s="94" t="s">
        <v>1603</v>
      </c>
      <c r="AJ166" s="94" t="s">
        <v>1603</v>
      </c>
      <c r="AK166" s="97">
        <f t="shared" si="9"/>
        <v>0</v>
      </c>
      <c r="AL166" s="94" t="s">
        <v>1603</v>
      </c>
      <c r="AM166" s="94" t="s">
        <v>1603</v>
      </c>
      <c r="AN166" s="94" t="s">
        <v>1603</v>
      </c>
      <c r="AO166" s="94" t="s">
        <v>1603</v>
      </c>
      <c r="AP166" s="94" t="s">
        <v>1603</v>
      </c>
      <c r="AQ166" s="94" t="s">
        <v>1603</v>
      </c>
      <c r="AR166" s="94" t="s">
        <v>1603</v>
      </c>
      <c r="AS166" s="94" t="s">
        <v>1603</v>
      </c>
      <c r="AT166" s="94" t="s">
        <v>1603</v>
      </c>
      <c r="AU166" s="94" t="s">
        <v>1603</v>
      </c>
      <c r="AV166" s="94" t="s">
        <v>1603</v>
      </c>
    </row>
    <row r="167" spans="1:48" ht="13.5" customHeight="1" thickBot="1">
      <c r="A167" s="107" t="s">
        <v>1971</v>
      </c>
      <c r="B167" s="108" t="s">
        <v>1603</v>
      </c>
      <c r="C167" s="108" t="s">
        <v>1603</v>
      </c>
      <c r="D167" s="95" t="s">
        <v>1972</v>
      </c>
      <c r="E167" s="94">
        <f t="shared" si="10"/>
        <v>272.89</v>
      </c>
      <c r="F167" s="94">
        <f t="shared" si="12"/>
        <v>272.89</v>
      </c>
      <c r="G167" s="94">
        <v>161.83</v>
      </c>
      <c r="H167" s="94">
        <v>111.06</v>
      </c>
      <c r="I167" s="94" t="s">
        <v>1603</v>
      </c>
      <c r="J167" s="94" t="s">
        <v>1603</v>
      </c>
      <c r="K167" s="94" t="s">
        <v>1603</v>
      </c>
      <c r="L167" s="94" t="s">
        <v>1603</v>
      </c>
      <c r="M167" s="94" t="s">
        <v>1603</v>
      </c>
      <c r="N167" s="94">
        <f t="shared" si="11"/>
        <v>0</v>
      </c>
      <c r="O167" s="94" t="s">
        <v>1603</v>
      </c>
      <c r="P167" s="94" t="s">
        <v>1603</v>
      </c>
      <c r="Q167" s="94" t="s">
        <v>1603</v>
      </c>
      <c r="R167" s="94" t="s">
        <v>1603</v>
      </c>
      <c r="S167" s="94" t="s">
        <v>1603</v>
      </c>
      <c r="T167" s="94" t="s">
        <v>1603</v>
      </c>
      <c r="U167" s="94" t="s">
        <v>1603</v>
      </c>
      <c r="V167" s="94" t="s">
        <v>1603</v>
      </c>
      <c r="W167" s="94" t="s">
        <v>1603</v>
      </c>
      <c r="X167" s="94" t="s">
        <v>1603</v>
      </c>
      <c r="Y167" s="94" t="s">
        <v>1603</v>
      </c>
      <c r="Z167" s="94" t="s">
        <v>1603</v>
      </c>
      <c r="AA167" s="94" t="s">
        <v>1603</v>
      </c>
      <c r="AB167" s="94" t="s">
        <v>1603</v>
      </c>
      <c r="AC167" s="94" t="s">
        <v>1603</v>
      </c>
      <c r="AD167" s="94" t="s">
        <v>1603</v>
      </c>
      <c r="AE167" s="94" t="s">
        <v>1603</v>
      </c>
      <c r="AF167" s="94" t="s">
        <v>1603</v>
      </c>
      <c r="AG167" s="94" t="s">
        <v>1603</v>
      </c>
      <c r="AH167" s="94" t="s">
        <v>1603</v>
      </c>
      <c r="AI167" s="94" t="s">
        <v>1603</v>
      </c>
      <c r="AJ167" s="94" t="s">
        <v>1603</v>
      </c>
      <c r="AK167" s="97">
        <f t="shared" si="9"/>
        <v>0</v>
      </c>
      <c r="AL167" s="94" t="s">
        <v>1603</v>
      </c>
      <c r="AM167" s="94" t="s">
        <v>1603</v>
      </c>
      <c r="AN167" s="94" t="s">
        <v>1603</v>
      </c>
      <c r="AO167" s="94" t="s">
        <v>1603</v>
      </c>
      <c r="AP167" s="94" t="s">
        <v>1603</v>
      </c>
      <c r="AQ167" s="94" t="s">
        <v>1603</v>
      </c>
      <c r="AR167" s="94" t="s">
        <v>1603</v>
      </c>
      <c r="AS167" s="94" t="s">
        <v>1603</v>
      </c>
      <c r="AT167" s="94" t="s">
        <v>1603</v>
      </c>
      <c r="AU167" s="94" t="s">
        <v>1603</v>
      </c>
      <c r="AV167" s="94" t="s">
        <v>1603</v>
      </c>
    </row>
    <row r="168" spans="1:48" ht="13.5" customHeight="1" thickBot="1">
      <c r="A168" s="107" t="s">
        <v>1973</v>
      </c>
      <c r="B168" s="108" t="s">
        <v>1603</v>
      </c>
      <c r="C168" s="108" t="s">
        <v>1603</v>
      </c>
      <c r="D168" s="95" t="s">
        <v>1974</v>
      </c>
      <c r="E168" s="94">
        <f t="shared" si="10"/>
        <v>28.66</v>
      </c>
      <c r="F168" s="94">
        <f t="shared" si="12"/>
        <v>28.66</v>
      </c>
      <c r="G168" s="94">
        <v>28.66</v>
      </c>
      <c r="H168" s="94" t="s">
        <v>1603</v>
      </c>
      <c r="I168" s="94" t="s">
        <v>1603</v>
      </c>
      <c r="J168" s="94" t="s">
        <v>1603</v>
      </c>
      <c r="K168" s="94" t="s">
        <v>1603</v>
      </c>
      <c r="L168" s="94" t="s">
        <v>1603</v>
      </c>
      <c r="M168" s="94" t="s">
        <v>1603</v>
      </c>
      <c r="N168" s="94">
        <f t="shared" si="11"/>
        <v>0</v>
      </c>
      <c r="O168" s="94" t="s">
        <v>1603</v>
      </c>
      <c r="P168" s="94" t="s">
        <v>1603</v>
      </c>
      <c r="Q168" s="94" t="s">
        <v>1603</v>
      </c>
      <c r="R168" s="94" t="s">
        <v>1603</v>
      </c>
      <c r="S168" s="94" t="s">
        <v>1603</v>
      </c>
      <c r="T168" s="94" t="s">
        <v>1603</v>
      </c>
      <c r="U168" s="94" t="s">
        <v>1603</v>
      </c>
      <c r="V168" s="94" t="s">
        <v>1603</v>
      </c>
      <c r="W168" s="94" t="s">
        <v>1603</v>
      </c>
      <c r="X168" s="94" t="s">
        <v>1603</v>
      </c>
      <c r="Y168" s="94" t="s">
        <v>1603</v>
      </c>
      <c r="Z168" s="94" t="s">
        <v>1603</v>
      </c>
      <c r="AA168" s="94" t="s">
        <v>1603</v>
      </c>
      <c r="AB168" s="94" t="s">
        <v>1603</v>
      </c>
      <c r="AC168" s="94" t="s">
        <v>1603</v>
      </c>
      <c r="AD168" s="94" t="s">
        <v>1603</v>
      </c>
      <c r="AE168" s="94" t="s">
        <v>1603</v>
      </c>
      <c r="AF168" s="94" t="s">
        <v>1603</v>
      </c>
      <c r="AG168" s="94" t="s">
        <v>1603</v>
      </c>
      <c r="AH168" s="94" t="s">
        <v>1603</v>
      </c>
      <c r="AI168" s="94" t="s">
        <v>1603</v>
      </c>
      <c r="AJ168" s="94" t="s">
        <v>1603</v>
      </c>
      <c r="AK168" s="97">
        <f t="shared" si="9"/>
        <v>0</v>
      </c>
      <c r="AL168" s="94" t="s">
        <v>1603</v>
      </c>
      <c r="AM168" s="94" t="s">
        <v>1603</v>
      </c>
      <c r="AN168" s="94" t="s">
        <v>1603</v>
      </c>
      <c r="AO168" s="94" t="s">
        <v>1603</v>
      </c>
      <c r="AP168" s="94" t="s">
        <v>1603</v>
      </c>
      <c r="AQ168" s="94" t="s">
        <v>1603</v>
      </c>
      <c r="AR168" s="94" t="s">
        <v>1603</v>
      </c>
      <c r="AS168" s="94" t="s">
        <v>1603</v>
      </c>
      <c r="AT168" s="94" t="s">
        <v>1603</v>
      </c>
      <c r="AU168" s="94" t="s">
        <v>1603</v>
      </c>
      <c r="AV168" s="94" t="s">
        <v>1603</v>
      </c>
    </row>
    <row r="169" spans="1:48" ht="13.5" customHeight="1" thickBot="1">
      <c r="A169" s="107" t="s">
        <v>1975</v>
      </c>
      <c r="B169" s="108" t="s">
        <v>1603</v>
      </c>
      <c r="C169" s="108" t="s">
        <v>1603</v>
      </c>
      <c r="D169" s="95" t="s">
        <v>1976</v>
      </c>
      <c r="E169" s="94">
        <f t="shared" si="10"/>
        <v>244.23</v>
      </c>
      <c r="F169" s="94">
        <f t="shared" si="12"/>
        <v>244.23</v>
      </c>
      <c r="G169" s="94">
        <v>133.17</v>
      </c>
      <c r="H169" s="94">
        <v>111.06</v>
      </c>
      <c r="I169" s="94" t="s">
        <v>1603</v>
      </c>
      <c r="J169" s="94" t="s">
        <v>1603</v>
      </c>
      <c r="K169" s="94" t="s">
        <v>1603</v>
      </c>
      <c r="L169" s="94" t="s">
        <v>1603</v>
      </c>
      <c r="M169" s="94" t="s">
        <v>1603</v>
      </c>
      <c r="N169" s="94">
        <f t="shared" si="11"/>
        <v>0</v>
      </c>
      <c r="O169" s="94" t="s">
        <v>1603</v>
      </c>
      <c r="P169" s="94" t="s">
        <v>1603</v>
      </c>
      <c r="Q169" s="94" t="s">
        <v>1603</v>
      </c>
      <c r="R169" s="94" t="s">
        <v>1603</v>
      </c>
      <c r="S169" s="94" t="s">
        <v>1603</v>
      </c>
      <c r="T169" s="94" t="s">
        <v>1603</v>
      </c>
      <c r="U169" s="94" t="s">
        <v>1603</v>
      </c>
      <c r="V169" s="94" t="s">
        <v>1603</v>
      </c>
      <c r="W169" s="94" t="s">
        <v>1603</v>
      </c>
      <c r="X169" s="94" t="s">
        <v>1603</v>
      </c>
      <c r="Y169" s="94" t="s">
        <v>1603</v>
      </c>
      <c r="Z169" s="94" t="s">
        <v>1603</v>
      </c>
      <c r="AA169" s="94" t="s">
        <v>1603</v>
      </c>
      <c r="AB169" s="94" t="s">
        <v>1603</v>
      </c>
      <c r="AC169" s="94" t="s">
        <v>1603</v>
      </c>
      <c r="AD169" s="94" t="s">
        <v>1603</v>
      </c>
      <c r="AE169" s="94" t="s">
        <v>1603</v>
      </c>
      <c r="AF169" s="94" t="s">
        <v>1603</v>
      </c>
      <c r="AG169" s="94" t="s">
        <v>1603</v>
      </c>
      <c r="AH169" s="94" t="s">
        <v>1603</v>
      </c>
      <c r="AI169" s="94" t="s">
        <v>1603</v>
      </c>
      <c r="AJ169" s="94" t="s">
        <v>1603</v>
      </c>
      <c r="AK169" s="97">
        <f t="shared" si="9"/>
        <v>0</v>
      </c>
      <c r="AL169" s="94" t="s">
        <v>1603</v>
      </c>
      <c r="AM169" s="94" t="s">
        <v>1603</v>
      </c>
      <c r="AN169" s="94" t="s">
        <v>1603</v>
      </c>
      <c r="AO169" s="94" t="s">
        <v>1603</v>
      </c>
      <c r="AP169" s="94" t="s">
        <v>1603</v>
      </c>
      <c r="AQ169" s="94" t="s">
        <v>1603</v>
      </c>
      <c r="AR169" s="94" t="s">
        <v>1603</v>
      </c>
      <c r="AS169" s="94" t="s">
        <v>1603</v>
      </c>
      <c r="AT169" s="94" t="s">
        <v>1603</v>
      </c>
      <c r="AU169" s="94" t="s">
        <v>1603</v>
      </c>
      <c r="AV169" s="94" t="s">
        <v>1603</v>
      </c>
    </row>
    <row r="170" spans="1:48" ht="13.5" customHeight="1" thickBot="1">
      <c r="A170" s="107" t="s">
        <v>1977</v>
      </c>
      <c r="B170" s="108" t="s">
        <v>1603</v>
      </c>
      <c r="C170" s="108" t="s">
        <v>1603</v>
      </c>
      <c r="D170" s="95" t="s">
        <v>1978</v>
      </c>
      <c r="E170" s="94">
        <f t="shared" si="10"/>
        <v>434</v>
      </c>
      <c r="F170" s="94">
        <f t="shared" si="12"/>
        <v>434</v>
      </c>
      <c r="G170" s="94">
        <v>323.18</v>
      </c>
      <c r="H170" s="94">
        <v>110.82</v>
      </c>
      <c r="I170" s="94" t="s">
        <v>1603</v>
      </c>
      <c r="J170" s="94" t="s">
        <v>1603</v>
      </c>
      <c r="K170" s="94" t="s">
        <v>1603</v>
      </c>
      <c r="L170" s="94" t="s">
        <v>1603</v>
      </c>
      <c r="M170" s="94" t="s">
        <v>1603</v>
      </c>
      <c r="N170" s="94">
        <f t="shared" si="11"/>
        <v>0</v>
      </c>
      <c r="O170" s="94" t="s">
        <v>1603</v>
      </c>
      <c r="P170" s="94" t="s">
        <v>1603</v>
      </c>
      <c r="Q170" s="94" t="s">
        <v>1603</v>
      </c>
      <c r="R170" s="94" t="s">
        <v>1603</v>
      </c>
      <c r="S170" s="94" t="s">
        <v>1603</v>
      </c>
      <c r="T170" s="94" t="s">
        <v>1603</v>
      </c>
      <c r="U170" s="94" t="s">
        <v>1603</v>
      </c>
      <c r="V170" s="94" t="s">
        <v>1603</v>
      </c>
      <c r="W170" s="94" t="s">
        <v>1603</v>
      </c>
      <c r="X170" s="94" t="s">
        <v>1603</v>
      </c>
      <c r="Y170" s="94" t="s">
        <v>1603</v>
      </c>
      <c r="Z170" s="94" t="s">
        <v>1603</v>
      </c>
      <c r="AA170" s="94" t="s">
        <v>1603</v>
      </c>
      <c r="AB170" s="94" t="s">
        <v>1603</v>
      </c>
      <c r="AC170" s="94" t="s">
        <v>1603</v>
      </c>
      <c r="AD170" s="94" t="s">
        <v>1603</v>
      </c>
      <c r="AE170" s="94" t="s">
        <v>1603</v>
      </c>
      <c r="AF170" s="94" t="s">
        <v>1603</v>
      </c>
      <c r="AG170" s="94" t="s">
        <v>1603</v>
      </c>
      <c r="AH170" s="94" t="s">
        <v>1603</v>
      </c>
      <c r="AI170" s="94" t="s">
        <v>1603</v>
      </c>
      <c r="AJ170" s="94" t="s">
        <v>1603</v>
      </c>
      <c r="AK170" s="97">
        <f t="shared" si="9"/>
        <v>0</v>
      </c>
      <c r="AL170" s="94" t="s">
        <v>1603</v>
      </c>
      <c r="AM170" s="94" t="s">
        <v>1603</v>
      </c>
      <c r="AN170" s="94" t="s">
        <v>1603</v>
      </c>
      <c r="AO170" s="94" t="s">
        <v>1603</v>
      </c>
      <c r="AP170" s="94" t="s">
        <v>1603</v>
      </c>
      <c r="AQ170" s="94" t="s">
        <v>1603</v>
      </c>
      <c r="AR170" s="94" t="s">
        <v>1603</v>
      </c>
      <c r="AS170" s="94" t="s">
        <v>1603</v>
      </c>
      <c r="AT170" s="94" t="s">
        <v>1603</v>
      </c>
      <c r="AU170" s="94" t="s">
        <v>1603</v>
      </c>
      <c r="AV170" s="94" t="s">
        <v>1603</v>
      </c>
    </row>
    <row r="171" spans="1:48" ht="13.5" customHeight="1" thickBot="1">
      <c r="A171" s="107" t="s">
        <v>1979</v>
      </c>
      <c r="B171" s="108" t="s">
        <v>1603</v>
      </c>
      <c r="C171" s="108" t="s">
        <v>1603</v>
      </c>
      <c r="D171" s="95" t="s">
        <v>1980</v>
      </c>
      <c r="E171" s="94">
        <f t="shared" si="10"/>
        <v>434</v>
      </c>
      <c r="F171" s="94">
        <f t="shared" si="12"/>
        <v>434</v>
      </c>
      <c r="G171" s="94">
        <v>323.18</v>
      </c>
      <c r="H171" s="94">
        <v>110.82</v>
      </c>
      <c r="I171" s="94" t="s">
        <v>1603</v>
      </c>
      <c r="J171" s="94" t="s">
        <v>1603</v>
      </c>
      <c r="K171" s="94" t="s">
        <v>1603</v>
      </c>
      <c r="L171" s="94" t="s">
        <v>1603</v>
      </c>
      <c r="M171" s="94" t="s">
        <v>1603</v>
      </c>
      <c r="N171" s="94">
        <f t="shared" si="11"/>
        <v>0</v>
      </c>
      <c r="O171" s="94" t="s">
        <v>1603</v>
      </c>
      <c r="P171" s="94" t="s">
        <v>1603</v>
      </c>
      <c r="Q171" s="94" t="s">
        <v>1603</v>
      </c>
      <c r="R171" s="94" t="s">
        <v>1603</v>
      </c>
      <c r="S171" s="94" t="s">
        <v>1603</v>
      </c>
      <c r="T171" s="94" t="s">
        <v>1603</v>
      </c>
      <c r="U171" s="94" t="s">
        <v>1603</v>
      </c>
      <c r="V171" s="94" t="s">
        <v>1603</v>
      </c>
      <c r="W171" s="94" t="s">
        <v>1603</v>
      </c>
      <c r="X171" s="94" t="s">
        <v>1603</v>
      </c>
      <c r="Y171" s="94" t="s">
        <v>1603</v>
      </c>
      <c r="Z171" s="94" t="s">
        <v>1603</v>
      </c>
      <c r="AA171" s="94" t="s">
        <v>1603</v>
      </c>
      <c r="AB171" s="94" t="s">
        <v>1603</v>
      </c>
      <c r="AC171" s="94" t="s">
        <v>1603</v>
      </c>
      <c r="AD171" s="94" t="s">
        <v>1603</v>
      </c>
      <c r="AE171" s="94" t="s">
        <v>1603</v>
      </c>
      <c r="AF171" s="94" t="s">
        <v>1603</v>
      </c>
      <c r="AG171" s="94" t="s">
        <v>1603</v>
      </c>
      <c r="AH171" s="94" t="s">
        <v>1603</v>
      </c>
      <c r="AI171" s="94" t="s">
        <v>1603</v>
      </c>
      <c r="AJ171" s="94" t="s">
        <v>1603</v>
      </c>
      <c r="AK171" s="97">
        <f t="shared" si="9"/>
        <v>0</v>
      </c>
      <c r="AL171" s="94" t="s">
        <v>1603</v>
      </c>
      <c r="AM171" s="94" t="s">
        <v>1603</v>
      </c>
      <c r="AN171" s="94" t="s">
        <v>1603</v>
      </c>
      <c r="AO171" s="94" t="s">
        <v>1603</v>
      </c>
      <c r="AP171" s="94" t="s">
        <v>1603</v>
      </c>
      <c r="AQ171" s="94" t="s">
        <v>1603</v>
      </c>
      <c r="AR171" s="94" t="s">
        <v>1603</v>
      </c>
      <c r="AS171" s="94" t="s">
        <v>1603</v>
      </c>
      <c r="AT171" s="94" t="s">
        <v>1603</v>
      </c>
      <c r="AU171" s="94" t="s">
        <v>1603</v>
      </c>
      <c r="AV171" s="94" t="s">
        <v>1603</v>
      </c>
    </row>
    <row r="172" spans="1:48" ht="13.5" customHeight="1" thickBot="1">
      <c r="A172" s="107" t="s">
        <v>1981</v>
      </c>
      <c r="B172" s="108" t="s">
        <v>1603</v>
      </c>
      <c r="C172" s="108" t="s">
        <v>1603</v>
      </c>
      <c r="D172" s="95" t="s">
        <v>1982</v>
      </c>
      <c r="E172" s="94">
        <f t="shared" si="10"/>
        <v>0</v>
      </c>
      <c r="F172" s="94">
        <f t="shared" si="12"/>
        <v>0</v>
      </c>
      <c r="G172" s="94" t="s">
        <v>1603</v>
      </c>
      <c r="H172" s="94" t="s">
        <v>1603</v>
      </c>
      <c r="I172" s="94" t="s">
        <v>1603</v>
      </c>
      <c r="J172" s="94" t="s">
        <v>1603</v>
      </c>
      <c r="K172" s="94" t="s">
        <v>1603</v>
      </c>
      <c r="L172" s="94" t="s">
        <v>1603</v>
      </c>
      <c r="M172" s="94" t="s">
        <v>1603</v>
      </c>
      <c r="N172" s="94">
        <f t="shared" si="11"/>
        <v>0</v>
      </c>
      <c r="O172" s="94" t="s">
        <v>1603</v>
      </c>
      <c r="P172" s="94" t="s">
        <v>1603</v>
      </c>
      <c r="Q172" s="94" t="s">
        <v>1603</v>
      </c>
      <c r="R172" s="94" t="s">
        <v>1603</v>
      </c>
      <c r="S172" s="94" t="s">
        <v>1603</v>
      </c>
      <c r="T172" s="94" t="s">
        <v>1603</v>
      </c>
      <c r="U172" s="94" t="s">
        <v>1603</v>
      </c>
      <c r="V172" s="94" t="s">
        <v>1603</v>
      </c>
      <c r="W172" s="94" t="s">
        <v>1603</v>
      </c>
      <c r="X172" s="94" t="s">
        <v>1603</v>
      </c>
      <c r="Y172" s="94" t="s">
        <v>1603</v>
      </c>
      <c r="Z172" s="94" t="s">
        <v>1603</v>
      </c>
      <c r="AA172" s="94" t="s">
        <v>1603</v>
      </c>
      <c r="AB172" s="94" t="s">
        <v>1603</v>
      </c>
      <c r="AC172" s="94" t="s">
        <v>1603</v>
      </c>
      <c r="AD172" s="94" t="s">
        <v>1603</v>
      </c>
      <c r="AE172" s="94" t="s">
        <v>1603</v>
      </c>
      <c r="AF172" s="94" t="s">
        <v>1603</v>
      </c>
      <c r="AG172" s="94" t="s">
        <v>1603</v>
      </c>
      <c r="AH172" s="94" t="s">
        <v>1603</v>
      </c>
      <c r="AI172" s="94" t="s">
        <v>1603</v>
      </c>
      <c r="AJ172" s="94" t="s">
        <v>1603</v>
      </c>
      <c r="AK172" s="97">
        <f t="shared" si="9"/>
        <v>0</v>
      </c>
      <c r="AL172" s="94" t="s">
        <v>1603</v>
      </c>
      <c r="AM172" s="94" t="s">
        <v>1603</v>
      </c>
      <c r="AN172" s="94" t="s">
        <v>1603</v>
      </c>
      <c r="AO172" s="94" t="s">
        <v>1603</v>
      </c>
      <c r="AP172" s="94" t="s">
        <v>1603</v>
      </c>
      <c r="AQ172" s="94" t="s">
        <v>1603</v>
      </c>
      <c r="AR172" s="94" t="s">
        <v>1603</v>
      </c>
      <c r="AS172" s="94" t="s">
        <v>1603</v>
      </c>
      <c r="AT172" s="94" t="s">
        <v>1603</v>
      </c>
      <c r="AU172" s="94" t="s">
        <v>1603</v>
      </c>
      <c r="AV172" s="94" t="s">
        <v>1603</v>
      </c>
    </row>
    <row r="173" spans="1:48" ht="13.5" customHeight="1" thickBot="1">
      <c r="A173" s="107" t="s">
        <v>1983</v>
      </c>
      <c r="B173" s="108" t="s">
        <v>1603</v>
      </c>
      <c r="C173" s="108" t="s">
        <v>1603</v>
      </c>
      <c r="D173" s="95" t="s">
        <v>1984</v>
      </c>
      <c r="E173" s="94">
        <f t="shared" si="10"/>
        <v>1008.65</v>
      </c>
      <c r="F173" s="94">
        <f t="shared" si="12"/>
        <v>661.5699999999999</v>
      </c>
      <c r="G173" s="94">
        <v>278.4</v>
      </c>
      <c r="H173" s="94">
        <v>314.7</v>
      </c>
      <c r="I173" s="94" t="s">
        <v>1603</v>
      </c>
      <c r="J173" s="94" t="s">
        <v>1603</v>
      </c>
      <c r="K173" s="94" t="s">
        <v>1603</v>
      </c>
      <c r="L173" s="94" t="s">
        <v>1603</v>
      </c>
      <c r="M173" s="94">
        <v>68.47</v>
      </c>
      <c r="N173" s="94">
        <f t="shared" si="11"/>
        <v>230.63</v>
      </c>
      <c r="O173" s="94">
        <v>7.08</v>
      </c>
      <c r="P173" s="94">
        <v>8.39</v>
      </c>
      <c r="Q173" s="94" t="s">
        <v>1603</v>
      </c>
      <c r="R173" s="94" t="s">
        <v>1603</v>
      </c>
      <c r="S173" s="94" t="s">
        <v>1603</v>
      </c>
      <c r="T173" s="94" t="s">
        <v>1603</v>
      </c>
      <c r="U173" s="94">
        <v>3.56</v>
      </c>
      <c r="V173" s="94">
        <v>19.65</v>
      </c>
      <c r="W173" s="94" t="s">
        <v>1603</v>
      </c>
      <c r="X173" s="94">
        <v>21.42</v>
      </c>
      <c r="Y173" s="94" t="s">
        <v>1603</v>
      </c>
      <c r="Z173" s="94" t="s">
        <v>1603</v>
      </c>
      <c r="AA173" s="94">
        <v>3.15</v>
      </c>
      <c r="AB173" s="94">
        <v>8.39</v>
      </c>
      <c r="AC173" s="94" t="s">
        <v>1603</v>
      </c>
      <c r="AD173" s="94" t="s">
        <v>1603</v>
      </c>
      <c r="AE173" s="94">
        <v>126.27</v>
      </c>
      <c r="AF173" s="94" t="s">
        <v>1603</v>
      </c>
      <c r="AG173" s="94" t="s">
        <v>1603</v>
      </c>
      <c r="AH173" s="94">
        <v>22.72</v>
      </c>
      <c r="AI173" s="94" t="s">
        <v>1603</v>
      </c>
      <c r="AJ173" s="94">
        <v>10</v>
      </c>
      <c r="AK173" s="97">
        <f t="shared" si="9"/>
        <v>116.45</v>
      </c>
      <c r="AL173" s="94" t="s">
        <v>1603</v>
      </c>
      <c r="AM173" s="94" t="s">
        <v>1603</v>
      </c>
      <c r="AN173" s="94" t="s">
        <v>1603</v>
      </c>
      <c r="AO173" s="94" t="s">
        <v>1603</v>
      </c>
      <c r="AP173" s="94" t="s">
        <v>1603</v>
      </c>
      <c r="AQ173" s="94" t="s">
        <v>1603</v>
      </c>
      <c r="AR173" s="94" t="s">
        <v>1603</v>
      </c>
      <c r="AS173" s="94">
        <v>22.5</v>
      </c>
      <c r="AT173" s="94">
        <v>86.4</v>
      </c>
      <c r="AU173" s="94" t="s">
        <v>1603</v>
      </c>
      <c r="AV173" s="94">
        <v>7.55</v>
      </c>
    </row>
    <row r="174" spans="1:48" ht="13.5" customHeight="1" thickBot="1">
      <c r="A174" s="107" t="s">
        <v>1985</v>
      </c>
      <c r="B174" s="108" t="s">
        <v>1603</v>
      </c>
      <c r="C174" s="108" t="s">
        <v>1603</v>
      </c>
      <c r="D174" s="95" t="s">
        <v>1986</v>
      </c>
      <c r="E174" s="94">
        <f t="shared" si="10"/>
        <v>868.13</v>
      </c>
      <c r="F174" s="94">
        <f t="shared" si="12"/>
        <v>647.3199999999999</v>
      </c>
      <c r="G174" s="94">
        <v>264.15</v>
      </c>
      <c r="H174" s="94">
        <v>314.7</v>
      </c>
      <c r="I174" s="94" t="s">
        <v>1603</v>
      </c>
      <c r="J174" s="94" t="s">
        <v>1603</v>
      </c>
      <c r="K174" s="94" t="s">
        <v>1603</v>
      </c>
      <c r="L174" s="94" t="s">
        <v>1603</v>
      </c>
      <c r="M174" s="94">
        <v>68.47</v>
      </c>
      <c r="N174" s="94">
        <f t="shared" si="11"/>
        <v>104.36</v>
      </c>
      <c r="O174" s="94">
        <v>7.08</v>
      </c>
      <c r="P174" s="94">
        <v>8.39</v>
      </c>
      <c r="Q174" s="94" t="s">
        <v>1603</v>
      </c>
      <c r="R174" s="94" t="s">
        <v>1603</v>
      </c>
      <c r="S174" s="94" t="s">
        <v>1603</v>
      </c>
      <c r="T174" s="94" t="s">
        <v>1603</v>
      </c>
      <c r="U174" s="94">
        <v>3.56</v>
      </c>
      <c r="V174" s="94">
        <v>19.65</v>
      </c>
      <c r="W174" s="94" t="s">
        <v>1603</v>
      </c>
      <c r="X174" s="94">
        <v>21.42</v>
      </c>
      <c r="Y174" s="94" t="s">
        <v>1603</v>
      </c>
      <c r="Z174" s="94" t="s">
        <v>1603</v>
      </c>
      <c r="AA174" s="94">
        <v>3.15</v>
      </c>
      <c r="AB174" s="94">
        <v>8.39</v>
      </c>
      <c r="AC174" s="94" t="s">
        <v>1603</v>
      </c>
      <c r="AD174" s="94" t="s">
        <v>1603</v>
      </c>
      <c r="AE174" s="94" t="s">
        <v>1603</v>
      </c>
      <c r="AF174" s="94" t="s">
        <v>1603</v>
      </c>
      <c r="AG174" s="94" t="s">
        <v>1603</v>
      </c>
      <c r="AH174" s="94">
        <v>22.72</v>
      </c>
      <c r="AI174" s="94" t="s">
        <v>1603</v>
      </c>
      <c r="AJ174" s="94">
        <v>10</v>
      </c>
      <c r="AK174" s="97">
        <f t="shared" si="9"/>
        <v>116.45</v>
      </c>
      <c r="AL174" s="94" t="s">
        <v>1603</v>
      </c>
      <c r="AM174" s="94" t="s">
        <v>1603</v>
      </c>
      <c r="AN174" s="94" t="s">
        <v>1603</v>
      </c>
      <c r="AO174" s="94" t="s">
        <v>1603</v>
      </c>
      <c r="AP174" s="94" t="s">
        <v>1603</v>
      </c>
      <c r="AQ174" s="94" t="s">
        <v>1603</v>
      </c>
      <c r="AR174" s="94" t="s">
        <v>1603</v>
      </c>
      <c r="AS174" s="94">
        <v>22.5</v>
      </c>
      <c r="AT174" s="94">
        <v>86.4</v>
      </c>
      <c r="AU174" s="94" t="s">
        <v>1603</v>
      </c>
      <c r="AV174" s="94">
        <v>7.55</v>
      </c>
    </row>
    <row r="175" spans="1:48" ht="13.5" customHeight="1" thickBot="1">
      <c r="A175" s="107" t="s">
        <v>1987</v>
      </c>
      <c r="B175" s="108" t="s">
        <v>1603</v>
      </c>
      <c r="C175" s="108" t="s">
        <v>1603</v>
      </c>
      <c r="D175" s="95" t="s">
        <v>1988</v>
      </c>
      <c r="E175" s="94">
        <f t="shared" si="10"/>
        <v>14.25</v>
      </c>
      <c r="F175" s="94">
        <f t="shared" si="12"/>
        <v>14.25</v>
      </c>
      <c r="G175" s="94">
        <v>14.25</v>
      </c>
      <c r="H175" s="94" t="s">
        <v>1603</v>
      </c>
      <c r="I175" s="94" t="s">
        <v>1603</v>
      </c>
      <c r="J175" s="94" t="s">
        <v>1603</v>
      </c>
      <c r="K175" s="94" t="s">
        <v>1603</v>
      </c>
      <c r="L175" s="94" t="s">
        <v>1603</v>
      </c>
      <c r="M175" s="94" t="s">
        <v>1603</v>
      </c>
      <c r="N175" s="94">
        <f t="shared" si="11"/>
        <v>0</v>
      </c>
      <c r="O175" s="94" t="s">
        <v>1603</v>
      </c>
      <c r="P175" s="94" t="s">
        <v>1603</v>
      </c>
      <c r="Q175" s="94" t="s">
        <v>1603</v>
      </c>
      <c r="R175" s="94" t="s">
        <v>1603</v>
      </c>
      <c r="S175" s="94" t="s">
        <v>1603</v>
      </c>
      <c r="T175" s="94" t="s">
        <v>1603</v>
      </c>
      <c r="U175" s="94" t="s">
        <v>1603</v>
      </c>
      <c r="V175" s="94" t="s">
        <v>1603</v>
      </c>
      <c r="W175" s="94" t="s">
        <v>1603</v>
      </c>
      <c r="X175" s="94" t="s">
        <v>1603</v>
      </c>
      <c r="Y175" s="94" t="s">
        <v>1603</v>
      </c>
      <c r="Z175" s="94" t="s">
        <v>1603</v>
      </c>
      <c r="AA175" s="94" t="s">
        <v>1603</v>
      </c>
      <c r="AB175" s="94" t="s">
        <v>1603</v>
      </c>
      <c r="AC175" s="94" t="s">
        <v>1603</v>
      </c>
      <c r="AD175" s="94" t="s">
        <v>1603</v>
      </c>
      <c r="AE175" s="94" t="s">
        <v>1603</v>
      </c>
      <c r="AF175" s="94" t="s">
        <v>1603</v>
      </c>
      <c r="AG175" s="94" t="s">
        <v>1603</v>
      </c>
      <c r="AH175" s="94" t="s">
        <v>1603</v>
      </c>
      <c r="AI175" s="94" t="s">
        <v>1603</v>
      </c>
      <c r="AJ175" s="94" t="s">
        <v>1603</v>
      </c>
      <c r="AK175" s="97">
        <f t="shared" si="9"/>
        <v>0</v>
      </c>
      <c r="AL175" s="94" t="s">
        <v>1603</v>
      </c>
      <c r="AM175" s="94" t="s">
        <v>1603</v>
      </c>
      <c r="AN175" s="94" t="s">
        <v>1603</v>
      </c>
      <c r="AO175" s="94" t="s">
        <v>1603</v>
      </c>
      <c r="AP175" s="94" t="s">
        <v>1603</v>
      </c>
      <c r="AQ175" s="94" t="s">
        <v>1603</v>
      </c>
      <c r="AR175" s="94" t="s">
        <v>1603</v>
      </c>
      <c r="AS175" s="94" t="s">
        <v>1603</v>
      </c>
      <c r="AT175" s="94" t="s">
        <v>1603</v>
      </c>
      <c r="AU175" s="94" t="s">
        <v>1603</v>
      </c>
      <c r="AV175" s="94" t="s">
        <v>1603</v>
      </c>
    </row>
    <row r="176" spans="1:48" ht="13.5" customHeight="1" thickBot="1">
      <c r="A176" s="107" t="s">
        <v>1989</v>
      </c>
      <c r="B176" s="108" t="s">
        <v>1603</v>
      </c>
      <c r="C176" s="108" t="s">
        <v>1603</v>
      </c>
      <c r="D176" s="95" t="s">
        <v>1990</v>
      </c>
      <c r="E176" s="94">
        <f t="shared" si="10"/>
        <v>126.27</v>
      </c>
      <c r="F176" s="94">
        <f t="shared" si="12"/>
        <v>0</v>
      </c>
      <c r="G176" s="94" t="s">
        <v>1603</v>
      </c>
      <c r="H176" s="94" t="s">
        <v>1603</v>
      </c>
      <c r="I176" s="94" t="s">
        <v>1603</v>
      </c>
      <c r="J176" s="94" t="s">
        <v>1603</v>
      </c>
      <c r="K176" s="94" t="s">
        <v>1603</v>
      </c>
      <c r="L176" s="94" t="s">
        <v>1603</v>
      </c>
      <c r="M176" s="94" t="s">
        <v>1603</v>
      </c>
      <c r="N176" s="94">
        <f t="shared" si="11"/>
        <v>126.27</v>
      </c>
      <c r="O176" s="94" t="s">
        <v>1603</v>
      </c>
      <c r="P176" s="94" t="s">
        <v>1603</v>
      </c>
      <c r="Q176" s="94" t="s">
        <v>1603</v>
      </c>
      <c r="R176" s="94" t="s">
        <v>1603</v>
      </c>
      <c r="S176" s="94" t="s">
        <v>1603</v>
      </c>
      <c r="T176" s="94" t="s">
        <v>1603</v>
      </c>
      <c r="U176" s="94" t="s">
        <v>1603</v>
      </c>
      <c r="V176" s="94" t="s">
        <v>1603</v>
      </c>
      <c r="W176" s="94" t="s">
        <v>1603</v>
      </c>
      <c r="X176" s="94" t="s">
        <v>1603</v>
      </c>
      <c r="Y176" s="94" t="s">
        <v>1603</v>
      </c>
      <c r="Z176" s="94" t="s">
        <v>1603</v>
      </c>
      <c r="AA176" s="94" t="s">
        <v>1603</v>
      </c>
      <c r="AB176" s="94" t="s">
        <v>1603</v>
      </c>
      <c r="AC176" s="94" t="s">
        <v>1603</v>
      </c>
      <c r="AD176" s="94" t="s">
        <v>1603</v>
      </c>
      <c r="AE176" s="94">
        <v>126.27</v>
      </c>
      <c r="AF176" s="94" t="s">
        <v>1603</v>
      </c>
      <c r="AG176" s="94" t="s">
        <v>1603</v>
      </c>
      <c r="AH176" s="94" t="s">
        <v>1603</v>
      </c>
      <c r="AI176" s="94" t="s">
        <v>1603</v>
      </c>
      <c r="AJ176" s="94" t="s">
        <v>1603</v>
      </c>
      <c r="AK176" s="97">
        <f t="shared" si="9"/>
        <v>0</v>
      </c>
      <c r="AL176" s="94" t="s">
        <v>1603</v>
      </c>
      <c r="AM176" s="94" t="s">
        <v>1603</v>
      </c>
      <c r="AN176" s="94" t="s">
        <v>1603</v>
      </c>
      <c r="AO176" s="94" t="s">
        <v>1603</v>
      </c>
      <c r="AP176" s="94" t="s">
        <v>1603</v>
      </c>
      <c r="AQ176" s="94" t="s">
        <v>1603</v>
      </c>
      <c r="AR176" s="94" t="s">
        <v>1603</v>
      </c>
      <c r="AS176" s="94" t="s">
        <v>1603</v>
      </c>
      <c r="AT176" s="94" t="s">
        <v>1603</v>
      </c>
      <c r="AU176" s="94" t="s">
        <v>1603</v>
      </c>
      <c r="AV176" s="94" t="s">
        <v>1603</v>
      </c>
    </row>
    <row r="177" spans="1:48" ht="13.5" customHeight="1" thickBot="1">
      <c r="A177" s="107" t="s">
        <v>1991</v>
      </c>
      <c r="B177" s="108" t="s">
        <v>1603</v>
      </c>
      <c r="C177" s="108" t="s">
        <v>1603</v>
      </c>
      <c r="D177" s="95" t="s">
        <v>1992</v>
      </c>
      <c r="E177" s="94">
        <f t="shared" si="10"/>
        <v>3298.75</v>
      </c>
      <c r="F177" s="94">
        <f t="shared" si="12"/>
        <v>182.64</v>
      </c>
      <c r="G177" s="94" t="s">
        <v>1603</v>
      </c>
      <c r="H177" s="94" t="s">
        <v>1603</v>
      </c>
      <c r="I177" s="94" t="s">
        <v>1603</v>
      </c>
      <c r="J177" s="94">
        <v>182.64</v>
      </c>
      <c r="K177" s="94" t="s">
        <v>1603</v>
      </c>
      <c r="L177" s="94" t="s">
        <v>1603</v>
      </c>
      <c r="M177" s="94" t="s">
        <v>1603</v>
      </c>
      <c r="N177" s="94">
        <f t="shared" si="11"/>
        <v>2.94</v>
      </c>
      <c r="O177" s="94" t="s">
        <v>1603</v>
      </c>
      <c r="P177" s="94" t="s">
        <v>1603</v>
      </c>
      <c r="Q177" s="94" t="s">
        <v>1603</v>
      </c>
      <c r="R177" s="94" t="s">
        <v>1603</v>
      </c>
      <c r="S177" s="94" t="s">
        <v>1603</v>
      </c>
      <c r="T177" s="94" t="s">
        <v>1603</v>
      </c>
      <c r="U177" s="94" t="s">
        <v>1603</v>
      </c>
      <c r="V177" s="94" t="s">
        <v>1603</v>
      </c>
      <c r="W177" s="94" t="s">
        <v>1603</v>
      </c>
      <c r="X177" s="94" t="s">
        <v>1603</v>
      </c>
      <c r="Y177" s="94" t="s">
        <v>1603</v>
      </c>
      <c r="Z177" s="94" t="s">
        <v>1603</v>
      </c>
      <c r="AA177" s="94" t="s">
        <v>1603</v>
      </c>
      <c r="AB177" s="94" t="s">
        <v>1603</v>
      </c>
      <c r="AC177" s="94" t="s">
        <v>1603</v>
      </c>
      <c r="AD177" s="94" t="s">
        <v>1603</v>
      </c>
      <c r="AE177" s="94" t="s">
        <v>1603</v>
      </c>
      <c r="AF177" s="94" t="s">
        <v>1603</v>
      </c>
      <c r="AG177" s="94" t="s">
        <v>1603</v>
      </c>
      <c r="AH177" s="94" t="s">
        <v>1603</v>
      </c>
      <c r="AI177" s="94" t="s">
        <v>1603</v>
      </c>
      <c r="AJ177" s="94">
        <v>2.94</v>
      </c>
      <c r="AK177" s="97">
        <f t="shared" si="9"/>
        <v>3113.17</v>
      </c>
      <c r="AL177" s="94" t="s">
        <v>1603</v>
      </c>
      <c r="AM177" s="94" t="s">
        <v>1603</v>
      </c>
      <c r="AN177" s="94" t="s">
        <v>1603</v>
      </c>
      <c r="AO177" s="94" t="s">
        <v>1603</v>
      </c>
      <c r="AP177" s="94">
        <v>3113.17</v>
      </c>
      <c r="AQ177" s="94" t="s">
        <v>1603</v>
      </c>
      <c r="AR177" s="94" t="s">
        <v>1603</v>
      </c>
      <c r="AS177" s="94" t="s">
        <v>1603</v>
      </c>
      <c r="AT177" s="94" t="s">
        <v>1603</v>
      </c>
      <c r="AU177" s="94" t="s">
        <v>1603</v>
      </c>
      <c r="AV177" s="94" t="s">
        <v>1603</v>
      </c>
    </row>
    <row r="178" spans="1:48" ht="13.5" customHeight="1" thickBot="1">
      <c r="A178" s="107" t="s">
        <v>1993</v>
      </c>
      <c r="B178" s="108" t="s">
        <v>1603</v>
      </c>
      <c r="C178" s="108" t="s">
        <v>1603</v>
      </c>
      <c r="D178" s="95" t="s">
        <v>1994</v>
      </c>
      <c r="E178" s="94">
        <f t="shared" si="10"/>
        <v>797.6899999999999</v>
      </c>
      <c r="F178" s="94">
        <f t="shared" si="12"/>
        <v>93.66</v>
      </c>
      <c r="G178" s="94" t="s">
        <v>1603</v>
      </c>
      <c r="H178" s="94" t="s">
        <v>1603</v>
      </c>
      <c r="I178" s="94" t="s">
        <v>1603</v>
      </c>
      <c r="J178" s="94">
        <v>93.66</v>
      </c>
      <c r="K178" s="94" t="s">
        <v>1603</v>
      </c>
      <c r="L178" s="94" t="s">
        <v>1603</v>
      </c>
      <c r="M178" s="94" t="s">
        <v>1603</v>
      </c>
      <c r="N178" s="94">
        <f t="shared" si="11"/>
        <v>0</v>
      </c>
      <c r="O178" s="94" t="s">
        <v>1603</v>
      </c>
      <c r="P178" s="94" t="s">
        <v>1603</v>
      </c>
      <c r="Q178" s="94" t="s">
        <v>1603</v>
      </c>
      <c r="R178" s="94" t="s">
        <v>1603</v>
      </c>
      <c r="S178" s="94" t="s">
        <v>1603</v>
      </c>
      <c r="T178" s="94" t="s">
        <v>1603</v>
      </c>
      <c r="U178" s="94" t="s">
        <v>1603</v>
      </c>
      <c r="V178" s="94" t="s">
        <v>1603</v>
      </c>
      <c r="W178" s="94" t="s">
        <v>1603</v>
      </c>
      <c r="X178" s="94" t="s">
        <v>1603</v>
      </c>
      <c r="Y178" s="94" t="s">
        <v>1603</v>
      </c>
      <c r="Z178" s="94" t="s">
        <v>1603</v>
      </c>
      <c r="AA178" s="94" t="s">
        <v>1603</v>
      </c>
      <c r="AB178" s="94" t="s">
        <v>1603</v>
      </c>
      <c r="AC178" s="94" t="s">
        <v>1603</v>
      </c>
      <c r="AD178" s="94" t="s">
        <v>1603</v>
      </c>
      <c r="AE178" s="94" t="s">
        <v>1603</v>
      </c>
      <c r="AF178" s="94" t="s">
        <v>1603</v>
      </c>
      <c r="AG178" s="94" t="s">
        <v>1603</v>
      </c>
      <c r="AH178" s="94" t="s">
        <v>1603</v>
      </c>
      <c r="AI178" s="94" t="s">
        <v>1603</v>
      </c>
      <c r="AJ178" s="94" t="s">
        <v>1603</v>
      </c>
      <c r="AK178" s="97">
        <f t="shared" si="9"/>
        <v>704.03</v>
      </c>
      <c r="AL178" s="94" t="s">
        <v>1603</v>
      </c>
      <c r="AM178" s="94" t="s">
        <v>1603</v>
      </c>
      <c r="AN178" s="94" t="s">
        <v>1603</v>
      </c>
      <c r="AO178" s="94" t="s">
        <v>1603</v>
      </c>
      <c r="AP178" s="94">
        <v>704.03</v>
      </c>
      <c r="AQ178" s="94" t="s">
        <v>1603</v>
      </c>
      <c r="AR178" s="94" t="s">
        <v>1603</v>
      </c>
      <c r="AS178" s="94" t="s">
        <v>1603</v>
      </c>
      <c r="AT178" s="94" t="s">
        <v>1603</v>
      </c>
      <c r="AU178" s="94" t="s">
        <v>1603</v>
      </c>
      <c r="AV178" s="94" t="s">
        <v>1603</v>
      </c>
    </row>
    <row r="179" spans="1:48" ht="13.5" customHeight="1" thickBot="1">
      <c r="A179" s="107" t="s">
        <v>1995</v>
      </c>
      <c r="B179" s="108" t="s">
        <v>1603</v>
      </c>
      <c r="C179" s="108" t="s">
        <v>1603</v>
      </c>
      <c r="D179" s="95" t="s">
        <v>1996</v>
      </c>
      <c r="E179" s="94">
        <f t="shared" si="10"/>
        <v>2501.06</v>
      </c>
      <c r="F179" s="94">
        <f t="shared" si="12"/>
        <v>88.98</v>
      </c>
      <c r="G179" s="94" t="s">
        <v>1603</v>
      </c>
      <c r="H179" s="94" t="s">
        <v>1603</v>
      </c>
      <c r="I179" s="94" t="s">
        <v>1603</v>
      </c>
      <c r="J179" s="94">
        <v>88.98</v>
      </c>
      <c r="K179" s="94" t="s">
        <v>1603</v>
      </c>
      <c r="L179" s="94" t="s">
        <v>1603</v>
      </c>
      <c r="M179" s="94" t="s">
        <v>1603</v>
      </c>
      <c r="N179" s="94">
        <f t="shared" si="11"/>
        <v>2.94</v>
      </c>
      <c r="O179" s="94" t="s">
        <v>1603</v>
      </c>
      <c r="P179" s="94" t="s">
        <v>1603</v>
      </c>
      <c r="Q179" s="94" t="s">
        <v>1603</v>
      </c>
      <c r="R179" s="94" t="s">
        <v>1603</v>
      </c>
      <c r="S179" s="94" t="s">
        <v>1603</v>
      </c>
      <c r="T179" s="94" t="s">
        <v>1603</v>
      </c>
      <c r="U179" s="94" t="s">
        <v>1603</v>
      </c>
      <c r="V179" s="94" t="s">
        <v>1603</v>
      </c>
      <c r="W179" s="94" t="s">
        <v>1603</v>
      </c>
      <c r="X179" s="94" t="s">
        <v>1603</v>
      </c>
      <c r="Y179" s="94" t="s">
        <v>1603</v>
      </c>
      <c r="Z179" s="94" t="s">
        <v>1603</v>
      </c>
      <c r="AA179" s="94" t="s">
        <v>1603</v>
      </c>
      <c r="AB179" s="94" t="s">
        <v>1603</v>
      </c>
      <c r="AC179" s="94" t="s">
        <v>1603</v>
      </c>
      <c r="AD179" s="94" t="s">
        <v>1603</v>
      </c>
      <c r="AE179" s="94" t="s">
        <v>1603</v>
      </c>
      <c r="AF179" s="94" t="s">
        <v>1603</v>
      </c>
      <c r="AG179" s="94" t="s">
        <v>1603</v>
      </c>
      <c r="AH179" s="94" t="s">
        <v>1603</v>
      </c>
      <c r="AI179" s="94" t="s">
        <v>1603</v>
      </c>
      <c r="AJ179" s="94">
        <v>2.94</v>
      </c>
      <c r="AK179" s="97">
        <f t="shared" si="9"/>
        <v>2409.14</v>
      </c>
      <c r="AL179" s="94" t="s">
        <v>1603</v>
      </c>
      <c r="AM179" s="94" t="s">
        <v>1603</v>
      </c>
      <c r="AN179" s="94" t="s">
        <v>1603</v>
      </c>
      <c r="AO179" s="94" t="s">
        <v>1603</v>
      </c>
      <c r="AP179" s="94">
        <v>2409.14</v>
      </c>
      <c r="AQ179" s="94" t="s">
        <v>1603</v>
      </c>
      <c r="AR179" s="94" t="s">
        <v>1603</v>
      </c>
      <c r="AS179" s="94" t="s">
        <v>1603</v>
      </c>
      <c r="AT179" s="94" t="s">
        <v>1603</v>
      </c>
      <c r="AU179" s="94" t="s">
        <v>1603</v>
      </c>
      <c r="AV179" s="94" t="s">
        <v>1603</v>
      </c>
    </row>
    <row r="180" spans="1:48" ht="13.5" customHeight="1" thickBot="1">
      <c r="A180" s="107" t="s">
        <v>1997</v>
      </c>
      <c r="B180" s="108" t="s">
        <v>1603</v>
      </c>
      <c r="C180" s="108" t="s">
        <v>1603</v>
      </c>
      <c r="D180" s="95" t="s">
        <v>1998</v>
      </c>
      <c r="E180" s="94">
        <f t="shared" si="10"/>
        <v>521.1899999999999</v>
      </c>
      <c r="F180" s="94">
        <f t="shared" si="12"/>
        <v>122.82</v>
      </c>
      <c r="G180" s="94">
        <v>38.86</v>
      </c>
      <c r="H180" s="94">
        <v>46.7</v>
      </c>
      <c r="I180" s="94" t="s">
        <v>1603</v>
      </c>
      <c r="J180" s="94">
        <v>37.26</v>
      </c>
      <c r="K180" s="94" t="s">
        <v>1603</v>
      </c>
      <c r="L180" s="94" t="s">
        <v>1603</v>
      </c>
      <c r="M180" s="94" t="s">
        <v>1603</v>
      </c>
      <c r="N180" s="94">
        <f t="shared" si="11"/>
        <v>1.17</v>
      </c>
      <c r="O180" s="94" t="s">
        <v>1603</v>
      </c>
      <c r="P180" s="94" t="s">
        <v>1603</v>
      </c>
      <c r="Q180" s="94" t="s">
        <v>1603</v>
      </c>
      <c r="R180" s="94" t="s">
        <v>1603</v>
      </c>
      <c r="S180" s="94" t="s">
        <v>1603</v>
      </c>
      <c r="T180" s="94" t="s">
        <v>1603</v>
      </c>
      <c r="U180" s="94" t="s">
        <v>1603</v>
      </c>
      <c r="V180" s="94">
        <v>0.67</v>
      </c>
      <c r="W180" s="94" t="s">
        <v>1603</v>
      </c>
      <c r="X180" s="94">
        <v>0.5</v>
      </c>
      <c r="Y180" s="94" t="s">
        <v>1603</v>
      </c>
      <c r="Z180" s="94" t="s">
        <v>1603</v>
      </c>
      <c r="AA180" s="94" t="s">
        <v>1603</v>
      </c>
      <c r="AB180" s="94" t="s">
        <v>1603</v>
      </c>
      <c r="AC180" s="94" t="s">
        <v>1603</v>
      </c>
      <c r="AD180" s="94" t="s">
        <v>1603</v>
      </c>
      <c r="AE180" s="94" t="s">
        <v>1603</v>
      </c>
      <c r="AF180" s="94" t="s">
        <v>1603</v>
      </c>
      <c r="AG180" s="94" t="s">
        <v>1603</v>
      </c>
      <c r="AH180" s="94" t="s">
        <v>1603</v>
      </c>
      <c r="AI180" s="94" t="s">
        <v>1603</v>
      </c>
      <c r="AJ180" s="94" t="s">
        <v>1603</v>
      </c>
      <c r="AK180" s="97">
        <f t="shared" si="9"/>
        <v>397.2</v>
      </c>
      <c r="AL180" s="94" t="s">
        <v>1603</v>
      </c>
      <c r="AM180" s="94" t="s">
        <v>1603</v>
      </c>
      <c r="AN180" s="94" t="s">
        <v>1603</v>
      </c>
      <c r="AO180" s="94">
        <v>381.13</v>
      </c>
      <c r="AP180" s="94" t="s">
        <v>1603</v>
      </c>
      <c r="AQ180" s="94" t="s">
        <v>1603</v>
      </c>
      <c r="AR180" s="94" t="s">
        <v>1603</v>
      </c>
      <c r="AS180" s="94">
        <v>3.2</v>
      </c>
      <c r="AT180" s="94">
        <v>12.87</v>
      </c>
      <c r="AU180" s="94" t="s">
        <v>1603</v>
      </c>
      <c r="AV180" s="94" t="s">
        <v>1603</v>
      </c>
    </row>
    <row r="181" spans="1:48" ht="13.5" customHeight="1" thickBot="1">
      <c r="A181" s="107" t="s">
        <v>1999</v>
      </c>
      <c r="B181" s="108" t="s">
        <v>1603</v>
      </c>
      <c r="C181" s="108" t="s">
        <v>1603</v>
      </c>
      <c r="D181" s="95" t="s">
        <v>2000</v>
      </c>
      <c r="E181" s="94">
        <f t="shared" si="10"/>
        <v>521.1899999999999</v>
      </c>
      <c r="F181" s="94">
        <f t="shared" si="12"/>
        <v>122.82</v>
      </c>
      <c r="G181" s="94">
        <v>38.86</v>
      </c>
      <c r="H181" s="94">
        <v>46.7</v>
      </c>
      <c r="I181" s="94" t="s">
        <v>1603</v>
      </c>
      <c r="J181" s="94">
        <v>37.26</v>
      </c>
      <c r="K181" s="94" t="s">
        <v>1603</v>
      </c>
      <c r="L181" s="94" t="s">
        <v>1603</v>
      </c>
      <c r="M181" s="94" t="s">
        <v>1603</v>
      </c>
      <c r="N181" s="94">
        <f t="shared" si="11"/>
        <v>1.17</v>
      </c>
      <c r="O181" s="94" t="s">
        <v>1603</v>
      </c>
      <c r="P181" s="94" t="s">
        <v>1603</v>
      </c>
      <c r="Q181" s="94" t="s">
        <v>1603</v>
      </c>
      <c r="R181" s="94" t="s">
        <v>1603</v>
      </c>
      <c r="S181" s="94" t="s">
        <v>1603</v>
      </c>
      <c r="T181" s="94" t="s">
        <v>1603</v>
      </c>
      <c r="U181" s="94" t="s">
        <v>1603</v>
      </c>
      <c r="V181" s="94">
        <v>0.67</v>
      </c>
      <c r="W181" s="94" t="s">
        <v>1603</v>
      </c>
      <c r="X181" s="94">
        <v>0.5</v>
      </c>
      <c r="Y181" s="94" t="s">
        <v>1603</v>
      </c>
      <c r="Z181" s="94" t="s">
        <v>1603</v>
      </c>
      <c r="AA181" s="94" t="s">
        <v>1603</v>
      </c>
      <c r="AB181" s="94" t="s">
        <v>1603</v>
      </c>
      <c r="AC181" s="94" t="s">
        <v>1603</v>
      </c>
      <c r="AD181" s="94" t="s">
        <v>1603</v>
      </c>
      <c r="AE181" s="94" t="s">
        <v>1603</v>
      </c>
      <c r="AF181" s="94" t="s">
        <v>1603</v>
      </c>
      <c r="AG181" s="94" t="s">
        <v>1603</v>
      </c>
      <c r="AH181" s="94" t="s">
        <v>1603</v>
      </c>
      <c r="AI181" s="94" t="s">
        <v>1603</v>
      </c>
      <c r="AJ181" s="94" t="s">
        <v>1603</v>
      </c>
      <c r="AK181" s="97">
        <f t="shared" si="9"/>
        <v>397.2</v>
      </c>
      <c r="AL181" s="94" t="s">
        <v>1603</v>
      </c>
      <c r="AM181" s="94" t="s">
        <v>1603</v>
      </c>
      <c r="AN181" s="94" t="s">
        <v>1603</v>
      </c>
      <c r="AO181" s="94">
        <v>381.13</v>
      </c>
      <c r="AP181" s="94" t="s">
        <v>1603</v>
      </c>
      <c r="AQ181" s="94" t="s">
        <v>1603</v>
      </c>
      <c r="AR181" s="94" t="s">
        <v>1603</v>
      </c>
      <c r="AS181" s="94">
        <v>3.2</v>
      </c>
      <c r="AT181" s="94">
        <v>12.87</v>
      </c>
      <c r="AU181" s="94" t="s">
        <v>1603</v>
      </c>
      <c r="AV181" s="94" t="s">
        <v>1603</v>
      </c>
    </row>
    <row r="182" spans="1:48" ht="13.5" customHeight="1" thickBot="1">
      <c r="A182" s="107" t="s">
        <v>2001</v>
      </c>
      <c r="B182" s="108" t="s">
        <v>1603</v>
      </c>
      <c r="C182" s="108" t="s">
        <v>1603</v>
      </c>
      <c r="D182" s="95" t="s">
        <v>2002</v>
      </c>
      <c r="E182" s="94">
        <f t="shared" si="10"/>
        <v>495.7699999999999</v>
      </c>
      <c r="F182" s="94">
        <f t="shared" si="12"/>
        <v>263.54999999999995</v>
      </c>
      <c r="G182" s="94">
        <v>95.32</v>
      </c>
      <c r="H182" s="94">
        <v>96.88</v>
      </c>
      <c r="I182" s="94">
        <v>7.19</v>
      </c>
      <c r="J182" s="94">
        <v>64.16</v>
      </c>
      <c r="K182" s="94" t="s">
        <v>1603</v>
      </c>
      <c r="L182" s="94" t="s">
        <v>1603</v>
      </c>
      <c r="M182" s="94" t="s">
        <v>1603</v>
      </c>
      <c r="N182" s="94">
        <f t="shared" si="11"/>
        <v>196.66</v>
      </c>
      <c r="O182" s="94">
        <v>3.36</v>
      </c>
      <c r="P182" s="94" t="s">
        <v>1603</v>
      </c>
      <c r="Q182" s="94" t="s">
        <v>1603</v>
      </c>
      <c r="R182" s="94" t="s">
        <v>1603</v>
      </c>
      <c r="S182" s="94" t="s">
        <v>1603</v>
      </c>
      <c r="T182" s="94">
        <v>1.4</v>
      </c>
      <c r="U182" s="94">
        <v>0.81</v>
      </c>
      <c r="V182" s="94">
        <v>9.61</v>
      </c>
      <c r="W182" s="94" t="s">
        <v>1603</v>
      </c>
      <c r="X182" s="94">
        <v>1.81</v>
      </c>
      <c r="Y182" s="94">
        <v>41.18</v>
      </c>
      <c r="Z182" s="94">
        <v>0.6</v>
      </c>
      <c r="AA182" s="94">
        <v>0.32</v>
      </c>
      <c r="AB182" s="94">
        <v>1.14</v>
      </c>
      <c r="AC182" s="94" t="s">
        <v>1603</v>
      </c>
      <c r="AD182" s="94" t="s">
        <v>1603</v>
      </c>
      <c r="AE182" s="94">
        <v>53.74</v>
      </c>
      <c r="AF182" s="94">
        <v>39.98</v>
      </c>
      <c r="AG182" s="94" t="s">
        <v>1603</v>
      </c>
      <c r="AH182" s="94">
        <v>42.71</v>
      </c>
      <c r="AI182" s="94" t="s">
        <v>1603</v>
      </c>
      <c r="AJ182" s="94" t="s">
        <v>1603</v>
      </c>
      <c r="AK182" s="97">
        <f t="shared" si="9"/>
        <v>35.56</v>
      </c>
      <c r="AL182" s="94" t="s">
        <v>1603</v>
      </c>
      <c r="AM182" s="94" t="s">
        <v>1603</v>
      </c>
      <c r="AN182" s="94" t="s">
        <v>1603</v>
      </c>
      <c r="AO182" s="94" t="s">
        <v>1603</v>
      </c>
      <c r="AP182" s="94" t="s">
        <v>1603</v>
      </c>
      <c r="AQ182" s="94" t="s">
        <v>1603</v>
      </c>
      <c r="AR182" s="94" t="s">
        <v>1603</v>
      </c>
      <c r="AS182" s="94">
        <v>6.83</v>
      </c>
      <c r="AT182" s="94">
        <v>27.85</v>
      </c>
      <c r="AU182" s="94" t="s">
        <v>1603</v>
      </c>
      <c r="AV182" s="94">
        <v>0.88</v>
      </c>
    </row>
    <row r="183" spans="1:48" ht="13.5" customHeight="1" thickBot="1">
      <c r="A183" s="107" t="s">
        <v>2003</v>
      </c>
      <c r="B183" s="108" t="s">
        <v>1603</v>
      </c>
      <c r="C183" s="108" t="s">
        <v>1603</v>
      </c>
      <c r="D183" s="95" t="s">
        <v>1725</v>
      </c>
      <c r="E183" s="94">
        <f t="shared" si="10"/>
        <v>31.24</v>
      </c>
      <c r="F183" s="94">
        <f t="shared" si="12"/>
        <v>0</v>
      </c>
      <c r="G183" s="94" t="s">
        <v>1603</v>
      </c>
      <c r="H183" s="94" t="s">
        <v>1603</v>
      </c>
      <c r="I183" s="94" t="s">
        <v>1603</v>
      </c>
      <c r="J183" s="94" t="s">
        <v>1603</v>
      </c>
      <c r="K183" s="94" t="s">
        <v>1603</v>
      </c>
      <c r="L183" s="94" t="s">
        <v>1603</v>
      </c>
      <c r="M183" s="94" t="s">
        <v>1603</v>
      </c>
      <c r="N183" s="94">
        <f t="shared" si="11"/>
        <v>31.24</v>
      </c>
      <c r="O183" s="94" t="s">
        <v>1603</v>
      </c>
      <c r="P183" s="94" t="s">
        <v>1603</v>
      </c>
      <c r="Q183" s="94" t="s">
        <v>1603</v>
      </c>
      <c r="R183" s="94" t="s">
        <v>1603</v>
      </c>
      <c r="S183" s="94" t="s">
        <v>1603</v>
      </c>
      <c r="T183" s="94" t="s">
        <v>1603</v>
      </c>
      <c r="U183" s="94" t="s">
        <v>1603</v>
      </c>
      <c r="V183" s="94" t="s">
        <v>1603</v>
      </c>
      <c r="W183" s="94" t="s">
        <v>1603</v>
      </c>
      <c r="X183" s="94" t="s">
        <v>1603</v>
      </c>
      <c r="Y183" s="94" t="s">
        <v>1603</v>
      </c>
      <c r="Z183" s="94" t="s">
        <v>1603</v>
      </c>
      <c r="AA183" s="94" t="s">
        <v>1603</v>
      </c>
      <c r="AB183" s="94" t="s">
        <v>1603</v>
      </c>
      <c r="AC183" s="94" t="s">
        <v>1603</v>
      </c>
      <c r="AD183" s="94" t="s">
        <v>1603</v>
      </c>
      <c r="AE183" s="94" t="s">
        <v>1603</v>
      </c>
      <c r="AF183" s="94">
        <v>31.24</v>
      </c>
      <c r="AG183" s="94" t="s">
        <v>1603</v>
      </c>
      <c r="AH183" s="94" t="s">
        <v>1603</v>
      </c>
      <c r="AI183" s="94" t="s">
        <v>1603</v>
      </c>
      <c r="AJ183" s="94" t="s">
        <v>1603</v>
      </c>
      <c r="AK183" s="97">
        <f t="shared" si="9"/>
        <v>0</v>
      </c>
      <c r="AL183" s="94" t="s">
        <v>1603</v>
      </c>
      <c r="AM183" s="94" t="s">
        <v>1603</v>
      </c>
      <c r="AN183" s="94" t="s">
        <v>1603</v>
      </c>
      <c r="AO183" s="94" t="s">
        <v>1603</v>
      </c>
      <c r="AP183" s="94" t="s">
        <v>1603</v>
      </c>
      <c r="AQ183" s="94" t="s">
        <v>1603</v>
      </c>
      <c r="AR183" s="94" t="s">
        <v>1603</v>
      </c>
      <c r="AS183" s="94" t="s">
        <v>1603</v>
      </c>
      <c r="AT183" s="94" t="s">
        <v>1603</v>
      </c>
      <c r="AU183" s="94" t="s">
        <v>1603</v>
      </c>
      <c r="AV183" s="94" t="s">
        <v>1603</v>
      </c>
    </row>
    <row r="184" spans="1:48" ht="13.5" customHeight="1" thickBot="1">
      <c r="A184" s="107" t="s">
        <v>2004</v>
      </c>
      <c r="B184" s="108" t="s">
        <v>1603</v>
      </c>
      <c r="C184" s="108" t="s">
        <v>1603</v>
      </c>
      <c r="D184" s="95" t="s">
        <v>1735</v>
      </c>
      <c r="E184" s="94">
        <f t="shared" si="10"/>
        <v>340.72999999999996</v>
      </c>
      <c r="F184" s="94">
        <f t="shared" si="12"/>
        <v>263.54999999999995</v>
      </c>
      <c r="G184" s="94">
        <v>95.32</v>
      </c>
      <c r="H184" s="94">
        <v>96.88</v>
      </c>
      <c r="I184" s="94">
        <v>7.19</v>
      </c>
      <c r="J184" s="94">
        <v>64.16</v>
      </c>
      <c r="K184" s="94" t="s">
        <v>1603</v>
      </c>
      <c r="L184" s="94" t="s">
        <v>1603</v>
      </c>
      <c r="M184" s="94" t="s">
        <v>1603</v>
      </c>
      <c r="N184" s="94">
        <f t="shared" si="11"/>
        <v>76.30000000000001</v>
      </c>
      <c r="O184" s="94">
        <v>3.36</v>
      </c>
      <c r="P184" s="94" t="s">
        <v>1603</v>
      </c>
      <c r="Q184" s="94" t="s">
        <v>1603</v>
      </c>
      <c r="R184" s="94" t="s">
        <v>1603</v>
      </c>
      <c r="S184" s="94" t="s">
        <v>1603</v>
      </c>
      <c r="T184" s="94">
        <v>1.4</v>
      </c>
      <c r="U184" s="94">
        <v>0.81</v>
      </c>
      <c r="V184" s="94" t="s">
        <v>1603</v>
      </c>
      <c r="W184" s="94" t="s">
        <v>1603</v>
      </c>
      <c r="X184" s="94">
        <v>1.81</v>
      </c>
      <c r="Y184" s="94" t="s">
        <v>1603</v>
      </c>
      <c r="Z184" s="94" t="s">
        <v>1603</v>
      </c>
      <c r="AA184" s="94" t="s">
        <v>1603</v>
      </c>
      <c r="AB184" s="94" t="s">
        <v>1603</v>
      </c>
      <c r="AC184" s="94" t="s">
        <v>1603</v>
      </c>
      <c r="AD184" s="94" t="s">
        <v>1603</v>
      </c>
      <c r="AE184" s="94">
        <v>17.46</v>
      </c>
      <c r="AF184" s="94">
        <v>8.75</v>
      </c>
      <c r="AG184" s="94" t="s">
        <v>1603</v>
      </c>
      <c r="AH184" s="94">
        <v>42.71</v>
      </c>
      <c r="AI184" s="94" t="s">
        <v>1603</v>
      </c>
      <c r="AJ184" s="94" t="s">
        <v>1603</v>
      </c>
      <c r="AK184" s="97">
        <f t="shared" si="9"/>
        <v>0.88</v>
      </c>
      <c r="AL184" s="94" t="s">
        <v>1603</v>
      </c>
      <c r="AM184" s="94" t="s">
        <v>1603</v>
      </c>
      <c r="AN184" s="94" t="s">
        <v>1603</v>
      </c>
      <c r="AO184" s="94" t="s">
        <v>1603</v>
      </c>
      <c r="AP184" s="94" t="s">
        <v>1603</v>
      </c>
      <c r="AQ184" s="94" t="s">
        <v>1603</v>
      </c>
      <c r="AR184" s="94" t="s">
        <v>1603</v>
      </c>
      <c r="AS184" s="94" t="s">
        <v>1603</v>
      </c>
      <c r="AT184" s="94" t="s">
        <v>1603</v>
      </c>
      <c r="AU184" s="94" t="s">
        <v>1603</v>
      </c>
      <c r="AV184" s="94">
        <v>0.88</v>
      </c>
    </row>
    <row r="185" spans="1:48" ht="13.5" customHeight="1" thickBot="1">
      <c r="A185" s="107" t="s">
        <v>2005</v>
      </c>
      <c r="B185" s="108" t="s">
        <v>1603</v>
      </c>
      <c r="C185" s="108" t="s">
        <v>1603</v>
      </c>
      <c r="D185" s="95" t="s">
        <v>2006</v>
      </c>
      <c r="E185" s="94">
        <f t="shared" si="10"/>
        <v>123.81</v>
      </c>
      <c r="F185" s="94">
        <f t="shared" si="12"/>
        <v>0</v>
      </c>
      <c r="G185" s="94" t="s">
        <v>1603</v>
      </c>
      <c r="H185" s="94" t="s">
        <v>1603</v>
      </c>
      <c r="I185" s="94" t="s">
        <v>1603</v>
      </c>
      <c r="J185" s="94" t="s">
        <v>1603</v>
      </c>
      <c r="K185" s="94" t="s">
        <v>1603</v>
      </c>
      <c r="L185" s="94" t="s">
        <v>1603</v>
      </c>
      <c r="M185" s="94" t="s">
        <v>1603</v>
      </c>
      <c r="N185" s="94">
        <f t="shared" si="11"/>
        <v>89.13</v>
      </c>
      <c r="O185" s="94" t="s">
        <v>1603</v>
      </c>
      <c r="P185" s="94" t="s">
        <v>1603</v>
      </c>
      <c r="Q185" s="94" t="s">
        <v>1603</v>
      </c>
      <c r="R185" s="94" t="s">
        <v>1603</v>
      </c>
      <c r="S185" s="94" t="s">
        <v>1603</v>
      </c>
      <c r="T185" s="94" t="s">
        <v>1603</v>
      </c>
      <c r="U185" s="94" t="s">
        <v>1603</v>
      </c>
      <c r="V185" s="94">
        <v>9.61</v>
      </c>
      <c r="W185" s="94" t="s">
        <v>1603</v>
      </c>
      <c r="X185" s="94" t="s">
        <v>1603</v>
      </c>
      <c r="Y185" s="94">
        <v>41.18</v>
      </c>
      <c r="Z185" s="94">
        <v>0.6</v>
      </c>
      <c r="AA185" s="94">
        <v>0.32</v>
      </c>
      <c r="AB185" s="94">
        <v>1.14</v>
      </c>
      <c r="AC185" s="94" t="s">
        <v>1603</v>
      </c>
      <c r="AD185" s="94" t="s">
        <v>1603</v>
      </c>
      <c r="AE185" s="94">
        <v>36.28</v>
      </c>
      <c r="AF185" s="94" t="s">
        <v>1603</v>
      </c>
      <c r="AG185" s="94" t="s">
        <v>1603</v>
      </c>
      <c r="AH185" s="94" t="s">
        <v>1603</v>
      </c>
      <c r="AI185" s="94" t="s">
        <v>1603</v>
      </c>
      <c r="AJ185" s="94" t="s">
        <v>1603</v>
      </c>
      <c r="AK185" s="97">
        <f t="shared" si="9"/>
        <v>34.68</v>
      </c>
      <c r="AL185" s="94" t="s">
        <v>1603</v>
      </c>
      <c r="AM185" s="94" t="s">
        <v>1603</v>
      </c>
      <c r="AN185" s="94" t="s">
        <v>1603</v>
      </c>
      <c r="AO185" s="94" t="s">
        <v>1603</v>
      </c>
      <c r="AP185" s="94" t="s">
        <v>1603</v>
      </c>
      <c r="AQ185" s="94" t="s">
        <v>1603</v>
      </c>
      <c r="AR185" s="94" t="s">
        <v>1603</v>
      </c>
      <c r="AS185" s="94">
        <v>6.83</v>
      </c>
      <c r="AT185" s="94">
        <v>27.85</v>
      </c>
      <c r="AU185" s="94" t="s">
        <v>1603</v>
      </c>
      <c r="AV185" s="94" t="s">
        <v>1603</v>
      </c>
    </row>
    <row r="186" spans="1:48" ht="13.5" customHeight="1" thickBot="1">
      <c r="A186" s="107" t="s">
        <v>1616</v>
      </c>
      <c r="B186" s="108" t="s">
        <v>1603</v>
      </c>
      <c r="C186" s="108" t="s">
        <v>1603</v>
      </c>
      <c r="D186" s="95" t="s">
        <v>1102</v>
      </c>
      <c r="E186" s="94">
        <f t="shared" si="10"/>
        <v>668.26</v>
      </c>
      <c r="F186" s="94">
        <f t="shared" si="12"/>
        <v>554.27</v>
      </c>
      <c r="G186" s="94">
        <v>191.94</v>
      </c>
      <c r="H186" s="94">
        <v>193.52</v>
      </c>
      <c r="I186" s="94">
        <v>14.65</v>
      </c>
      <c r="J186" s="94">
        <v>154.16</v>
      </c>
      <c r="K186" s="94" t="s">
        <v>1603</v>
      </c>
      <c r="L186" s="94" t="s">
        <v>1603</v>
      </c>
      <c r="M186" s="94" t="s">
        <v>1603</v>
      </c>
      <c r="N186" s="94">
        <f t="shared" si="11"/>
        <v>34.98</v>
      </c>
      <c r="O186" s="94">
        <v>7.05</v>
      </c>
      <c r="P186" s="94" t="s">
        <v>1603</v>
      </c>
      <c r="Q186" s="94" t="s">
        <v>1603</v>
      </c>
      <c r="R186" s="94">
        <v>0.3</v>
      </c>
      <c r="S186" s="94">
        <v>1.46</v>
      </c>
      <c r="T186" s="94">
        <v>4.8</v>
      </c>
      <c r="U186" s="94">
        <v>5.86</v>
      </c>
      <c r="V186" s="94" t="s">
        <v>1603</v>
      </c>
      <c r="W186" s="94" t="s">
        <v>1603</v>
      </c>
      <c r="X186" s="94">
        <v>4.29</v>
      </c>
      <c r="Y186" s="94" t="s">
        <v>1603</v>
      </c>
      <c r="Z186" s="94">
        <v>3.44</v>
      </c>
      <c r="AA186" s="94" t="s">
        <v>1603</v>
      </c>
      <c r="AB186" s="94">
        <v>1.99</v>
      </c>
      <c r="AC186" s="94" t="s">
        <v>1603</v>
      </c>
      <c r="AD186" s="94" t="s">
        <v>1603</v>
      </c>
      <c r="AE186" s="94" t="s">
        <v>1603</v>
      </c>
      <c r="AF186" s="94" t="s">
        <v>1603</v>
      </c>
      <c r="AG186" s="94" t="s">
        <v>1603</v>
      </c>
      <c r="AH186" s="94">
        <v>5.6</v>
      </c>
      <c r="AI186" s="94">
        <v>0.19</v>
      </c>
      <c r="AJ186" s="94" t="s">
        <v>1603</v>
      </c>
      <c r="AK186" s="97">
        <f t="shared" si="9"/>
        <v>79.00999999999999</v>
      </c>
      <c r="AL186" s="94" t="s">
        <v>1603</v>
      </c>
      <c r="AM186" s="94" t="s">
        <v>1603</v>
      </c>
      <c r="AN186" s="94" t="s">
        <v>1603</v>
      </c>
      <c r="AO186" s="94">
        <v>3.73</v>
      </c>
      <c r="AP186" s="94" t="s">
        <v>1603</v>
      </c>
      <c r="AQ186" s="94" t="s">
        <v>1603</v>
      </c>
      <c r="AR186" s="94" t="s">
        <v>1603</v>
      </c>
      <c r="AS186" s="94">
        <v>15.05</v>
      </c>
      <c r="AT186" s="94">
        <v>60.23</v>
      </c>
      <c r="AU186" s="94" t="s">
        <v>1603</v>
      </c>
      <c r="AV186" s="94" t="s">
        <v>1603</v>
      </c>
    </row>
    <row r="187" spans="1:48" ht="13.5" customHeight="1" thickBot="1">
      <c r="A187" s="107" t="s">
        <v>2007</v>
      </c>
      <c r="B187" s="108" t="s">
        <v>1603</v>
      </c>
      <c r="C187" s="108" t="s">
        <v>1603</v>
      </c>
      <c r="D187" s="95" t="s">
        <v>2008</v>
      </c>
      <c r="E187" s="94">
        <f t="shared" si="10"/>
        <v>154.31</v>
      </c>
      <c r="F187" s="94">
        <f t="shared" si="12"/>
        <v>130.78</v>
      </c>
      <c r="G187" s="94">
        <v>46.24</v>
      </c>
      <c r="H187" s="94">
        <v>48.6</v>
      </c>
      <c r="I187" s="94">
        <v>3.3</v>
      </c>
      <c r="J187" s="94">
        <v>32.64</v>
      </c>
      <c r="K187" s="94" t="s">
        <v>1603</v>
      </c>
      <c r="L187" s="94" t="s">
        <v>1603</v>
      </c>
      <c r="M187" s="94" t="s">
        <v>1603</v>
      </c>
      <c r="N187" s="94">
        <f t="shared" si="11"/>
        <v>3.0100000000000007</v>
      </c>
      <c r="O187" s="94">
        <v>0.2</v>
      </c>
      <c r="P187" s="94" t="s">
        <v>1603</v>
      </c>
      <c r="Q187" s="94" t="s">
        <v>1603</v>
      </c>
      <c r="R187" s="94" t="s">
        <v>1603</v>
      </c>
      <c r="S187" s="94">
        <v>0.22</v>
      </c>
      <c r="T187" s="94">
        <v>0.44</v>
      </c>
      <c r="U187" s="94">
        <v>0.88</v>
      </c>
      <c r="V187" s="94" t="s">
        <v>1603</v>
      </c>
      <c r="W187" s="94" t="s">
        <v>1603</v>
      </c>
      <c r="X187" s="94">
        <v>0.27</v>
      </c>
      <c r="Y187" s="94" t="s">
        <v>1603</v>
      </c>
      <c r="Z187" s="94" t="s">
        <v>1603</v>
      </c>
      <c r="AA187" s="94" t="s">
        <v>1603</v>
      </c>
      <c r="AB187" s="94">
        <v>0.26</v>
      </c>
      <c r="AC187" s="94" t="s">
        <v>1603</v>
      </c>
      <c r="AD187" s="94" t="s">
        <v>1603</v>
      </c>
      <c r="AE187" s="94" t="s">
        <v>1603</v>
      </c>
      <c r="AF187" s="94" t="s">
        <v>1603</v>
      </c>
      <c r="AG187" s="94" t="s">
        <v>1603</v>
      </c>
      <c r="AH187" s="94">
        <v>0.74</v>
      </c>
      <c r="AI187" s="94" t="s">
        <v>1603</v>
      </c>
      <c r="AJ187" s="94" t="s">
        <v>1603</v>
      </c>
      <c r="AK187" s="97">
        <f t="shared" si="9"/>
        <v>20.52</v>
      </c>
      <c r="AL187" s="94" t="s">
        <v>1603</v>
      </c>
      <c r="AM187" s="94" t="s">
        <v>1603</v>
      </c>
      <c r="AN187" s="94" t="s">
        <v>1603</v>
      </c>
      <c r="AO187" s="94">
        <v>3.73</v>
      </c>
      <c r="AP187" s="94" t="s">
        <v>1603</v>
      </c>
      <c r="AQ187" s="94" t="s">
        <v>1603</v>
      </c>
      <c r="AR187" s="94" t="s">
        <v>1603</v>
      </c>
      <c r="AS187" s="94">
        <v>3.35</v>
      </c>
      <c r="AT187" s="94">
        <v>13.44</v>
      </c>
      <c r="AU187" s="94" t="s">
        <v>1603</v>
      </c>
      <c r="AV187" s="94" t="s">
        <v>1603</v>
      </c>
    </row>
    <row r="188" spans="1:48" ht="13.5" customHeight="1" thickBot="1">
      <c r="A188" s="107" t="s">
        <v>2009</v>
      </c>
      <c r="B188" s="108" t="s">
        <v>1603</v>
      </c>
      <c r="C188" s="108" t="s">
        <v>1603</v>
      </c>
      <c r="D188" s="95" t="s">
        <v>1725</v>
      </c>
      <c r="E188" s="94">
        <f t="shared" si="10"/>
        <v>154.31</v>
      </c>
      <c r="F188" s="94">
        <f t="shared" si="12"/>
        <v>130.78</v>
      </c>
      <c r="G188" s="94">
        <v>46.24</v>
      </c>
      <c r="H188" s="94">
        <v>48.6</v>
      </c>
      <c r="I188" s="94">
        <v>3.3</v>
      </c>
      <c r="J188" s="94">
        <v>32.64</v>
      </c>
      <c r="K188" s="94" t="s">
        <v>1603</v>
      </c>
      <c r="L188" s="94" t="s">
        <v>1603</v>
      </c>
      <c r="M188" s="94" t="s">
        <v>1603</v>
      </c>
      <c r="N188" s="94">
        <f t="shared" si="11"/>
        <v>3.0100000000000007</v>
      </c>
      <c r="O188" s="94">
        <v>0.2</v>
      </c>
      <c r="P188" s="94" t="s">
        <v>1603</v>
      </c>
      <c r="Q188" s="94" t="s">
        <v>1603</v>
      </c>
      <c r="R188" s="94" t="s">
        <v>1603</v>
      </c>
      <c r="S188" s="94">
        <v>0.22</v>
      </c>
      <c r="T188" s="94">
        <v>0.44</v>
      </c>
      <c r="U188" s="94">
        <v>0.88</v>
      </c>
      <c r="V188" s="94" t="s">
        <v>1603</v>
      </c>
      <c r="W188" s="94" t="s">
        <v>1603</v>
      </c>
      <c r="X188" s="94">
        <v>0.27</v>
      </c>
      <c r="Y188" s="94" t="s">
        <v>1603</v>
      </c>
      <c r="Z188" s="94" t="s">
        <v>1603</v>
      </c>
      <c r="AA188" s="94" t="s">
        <v>1603</v>
      </c>
      <c r="AB188" s="94">
        <v>0.26</v>
      </c>
      <c r="AC188" s="94" t="s">
        <v>1603</v>
      </c>
      <c r="AD188" s="94" t="s">
        <v>1603</v>
      </c>
      <c r="AE188" s="94" t="s">
        <v>1603</v>
      </c>
      <c r="AF188" s="94" t="s">
        <v>1603</v>
      </c>
      <c r="AG188" s="94" t="s">
        <v>1603</v>
      </c>
      <c r="AH188" s="94">
        <v>0.74</v>
      </c>
      <c r="AI188" s="94" t="s">
        <v>1603</v>
      </c>
      <c r="AJ188" s="94" t="s">
        <v>1603</v>
      </c>
      <c r="AK188" s="97">
        <f t="shared" si="9"/>
        <v>20.52</v>
      </c>
      <c r="AL188" s="94" t="s">
        <v>1603</v>
      </c>
      <c r="AM188" s="94" t="s">
        <v>1603</v>
      </c>
      <c r="AN188" s="94" t="s">
        <v>1603</v>
      </c>
      <c r="AO188" s="94">
        <v>3.73</v>
      </c>
      <c r="AP188" s="94" t="s">
        <v>1603</v>
      </c>
      <c r="AQ188" s="94" t="s">
        <v>1603</v>
      </c>
      <c r="AR188" s="94" t="s">
        <v>1603</v>
      </c>
      <c r="AS188" s="94">
        <v>3.35</v>
      </c>
      <c r="AT188" s="94">
        <v>13.44</v>
      </c>
      <c r="AU188" s="94" t="s">
        <v>1603</v>
      </c>
      <c r="AV188" s="94" t="s">
        <v>1603</v>
      </c>
    </row>
    <row r="189" spans="1:48" ht="13.5" customHeight="1" thickBot="1">
      <c r="A189" s="107" t="s">
        <v>2010</v>
      </c>
      <c r="B189" s="108" t="s">
        <v>1603</v>
      </c>
      <c r="C189" s="108" t="s">
        <v>1603</v>
      </c>
      <c r="D189" s="95" t="s">
        <v>2011</v>
      </c>
      <c r="E189" s="94">
        <f t="shared" si="10"/>
        <v>0.19</v>
      </c>
      <c r="F189" s="94">
        <f t="shared" si="12"/>
        <v>0</v>
      </c>
      <c r="G189" s="94" t="s">
        <v>1603</v>
      </c>
      <c r="H189" s="94" t="s">
        <v>1603</v>
      </c>
      <c r="I189" s="94" t="s">
        <v>1603</v>
      </c>
      <c r="J189" s="94" t="s">
        <v>1603</v>
      </c>
      <c r="K189" s="94" t="s">
        <v>1603</v>
      </c>
      <c r="L189" s="94" t="s">
        <v>1603</v>
      </c>
      <c r="M189" s="94" t="s">
        <v>1603</v>
      </c>
      <c r="N189" s="94">
        <f t="shared" si="11"/>
        <v>0.19</v>
      </c>
      <c r="O189" s="94" t="s">
        <v>1603</v>
      </c>
      <c r="P189" s="94" t="s">
        <v>1603</v>
      </c>
      <c r="Q189" s="94" t="s">
        <v>1603</v>
      </c>
      <c r="R189" s="94" t="s">
        <v>1603</v>
      </c>
      <c r="S189" s="94" t="s">
        <v>1603</v>
      </c>
      <c r="T189" s="94" t="s">
        <v>1603</v>
      </c>
      <c r="U189" s="94" t="s">
        <v>1603</v>
      </c>
      <c r="V189" s="94" t="s">
        <v>1603</v>
      </c>
      <c r="W189" s="94" t="s">
        <v>1603</v>
      </c>
      <c r="X189" s="94" t="s">
        <v>1603</v>
      </c>
      <c r="Y189" s="94" t="s">
        <v>1603</v>
      </c>
      <c r="Z189" s="94" t="s">
        <v>1603</v>
      </c>
      <c r="AA189" s="94" t="s">
        <v>1603</v>
      </c>
      <c r="AB189" s="94" t="s">
        <v>1603</v>
      </c>
      <c r="AC189" s="94" t="s">
        <v>1603</v>
      </c>
      <c r="AD189" s="94" t="s">
        <v>1603</v>
      </c>
      <c r="AE189" s="94" t="s">
        <v>1603</v>
      </c>
      <c r="AF189" s="94" t="s">
        <v>1603</v>
      </c>
      <c r="AG189" s="94" t="s">
        <v>1603</v>
      </c>
      <c r="AH189" s="94" t="s">
        <v>1603</v>
      </c>
      <c r="AI189" s="94">
        <v>0.19</v>
      </c>
      <c r="AJ189" s="94" t="s">
        <v>1603</v>
      </c>
      <c r="AK189" s="97">
        <f t="shared" si="9"/>
        <v>0</v>
      </c>
      <c r="AL189" s="94" t="s">
        <v>1603</v>
      </c>
      <c r="AM189" s="94" t="s">
        <v>1603</v>
      </c>
      <c r="AN189" s="94" t="s">
        <v>1603</v>
      </c>
      <c r="AO189" s="94" t="s">
        <v>1603</v>
      </c>
      <c r="AP189" s="94" t="s">
        <v>1603</v>
      </c>
      <c r="AQ189" s="94" t="s">
        <v>1603</v>
      </c>
      <c r="AR189" s="94" t="s">
        <v>1603</v>
      </c>
      <c r="AS189" s="94" t="s">
        <v>1603</v>
      </c>
      <c r="AT189" s="94" t="s">
        <v>1603</v>
      </c>
      <c r="AU189" s="94" t="s">
        <v>1603</v>
      </c>
      <c r="AV189" s="94" t="s">
        <v>1603</v>
      </c>
    </row>
    <row r="190" spans="1:48" ht="13.5" customHeight="1" thickBot="1">
      <c r="A190" s="107" t="s">
        <v>2012</v>
      </c>
      <c r="B190" s="108" t="s">
        <v>1603</v>
      </c>
      <c r="C190" s="108" t="s">
        <v>1603</v>
      </c>
      <c r="D190" s="95" t="s">
        <v>2013</v>
      </c>
      <c r="E190" s="94">
        <f t="shared" si="10"/>
        <v>0.19</v>
      </c>
      <c r="F190" s="94">
        <f t="shared" si="12"/>
        <v>0</v>
      </c>
      <c r="G190" s="94" t="s">
        <v>1603</v>
      </c>
      <c r="H190" s="94" t="s">
        <v>1603</v>
      </c>
      <c r="I190" s="94" t="s">
        <v>1603</v>
      </c>
      <c r="J190" s="94" t="s">
        <v>1603</v>
      </c>
      <c r="K190" s="94" t="s">
        <v>1603</v>
      </c>
      <c r="L190" s="94" t="s">
        <v>1603</v>
      </c>
      <c r="M190" s="94" t="s">
        <v>1603</v>
      </c>
      <c r="N190" s="94">
        <f t="shared" si="11"/>
        <v>0.19</v>
      </c>
      <c r="O190" s="94" t="s">
        <v>1603</v>
      </c>
      <c r="P190" s="94" t="s">
        <v>1603</v>
      </c>
      <c r="Q190" s="94" t="s">
        <v>1603</v>
      </c>
      <c r="R190" s="94" t="s">
        <v>1603</v>
      </c>
      <c r="S190" s="94" t="s">
        <v>1603</v>
      </c>
      <c r="T190" s="94" t="s">
        <v>1603</v>
      </c>
      <c r="U190" s="94" t="s">
        <v>1603</v>
      </c>
      <c r="V190" s="94" t="s">
        <v>1603</v>
      </c>
      <c r="W190" s="94" t="s">
        <v>1603</v>
      </c>
      <c r="X190" s="94" t="s">
        <v>1603</v>
      </c>
      <c r="Y190" s="94" t="s">
        <v>1603</v>
      </c>
      <c r="Z190" s="94" t="s">
        <v>1603</v>
      </c>
      <c r="AA190" s="94" t="s">
        <v>1603</v>
      </c>
      <c r="AB190" s="94" t="s">
        <v>1603</v>
      </c>
      <c r="AC190" s="94" t="s">
        <v>1603</v>
      </c>
      <c r="AD190" s="94" t="s">
        <v>1603</v>
      </c>
      <c r="AE190" s="94" t="s">
        <v>1603</v>
      </c>
      <c r="AF190" s="94" t="s">
        <v>1603</v>
      </c>
      <c r="AG190" s="94" t="s">
        <v>1603</v>
      </c>
      <c r="AH190" s="94" t="s">
        <v>1603</v>
      </c>
      <c r="AI190" s="94">
        <v>0.19</v>
      </c>
      <c r="AJ190" s="94" t="s">
        <v>1603</v>
      </c>
      <c r="AK190" s="97">
        <f t="shared" si="9"/>
        <v>0</v>
      </c>
      <c r="AL190" s="94" t="s">
        <v>1603</v>
      </c>
      <c r="AM190" s="94" t="s">
        <v>1603</v>
      </c>
      <c r="AN190" s="94" t="s">
        <v>1603</v>
      </c>
      <c r="AO190" s="94" t="s">
        <v>1603</v>
      </c>
      <c r="AP190" s="94" t="s">
        <v>1603</v>
      </c>
      <c r="AQ190" s="94" t="s">
        <v>1603</v>
      </c>
      <c r="AR190" s="94" t="s">
        <v>1603</v>
      </c>
      <c r="AS190" s="94" t="s">
        <v>1603</v>
      </c>
      <c r="AT190" s="94" t="s">
        <v>1603</v>
      </c>
      <c r="AU190" s="94" t="s">
        <v>1603</v>
      </c>
      <c r="AV190" s="94" t="s">
        <v>1603</v>
      </c>
    </row>
    <row r="191" spans="1:48" ht="13.5" customHeight="1" thickBot="1">
      <c r="A191" s="107" t="s">
        <v>2014</v>
      </c>
      <c r="B191" s="108" t="s">
        <v>1603</v>
      </c>
      <c r="C191" s="108" t="s">
        <v>1603</v>
      </c>
      <c r="D191" s="95" t="s">
        <v>2015</v>
      </c>
      <c r="E191" s="94">
        <f t="shared" si="10"/>
        <v>513.8</v>
      </c>
      <c r="F191" s="94">
        <f t="shared" si="12"/>
        <v>423.5</v>
      </c>
      <c r="G191" s="94">
        <v>145.7</v>
      </c>
      <c r="H191" s="94">
        <v>144.92</v>
      </c>
      <c r="I191" s="94">
        <v>11.36</v>
      </c>
      <c r="J191" s="94">
        <v>121.52</v>
      </c>
      <c r="K191" s="94" t="s">
        <v>1603</v>
      </c>
      <c r="L191" s="94" t="s">
        <v>1603</v>
      </c>
      <c r="M191" s="94" t="s">
        <v>1603</v>
      </c>
      <c r="N191" s="94">
        <f t="shared" si="11"/>
        <v>31.8</v>
      </c>
      <c r="O191" s="94">
        <v>6.85</v>
      </c>
      <c r="P191" s="94" t="s">
        <v>1603</v>
      </c>
      <c r="Q191" s="94" t="s">
        <v>1603</v>
      </c>
      <c r="R191" s="94">
        <v>0.3</v>
      </c>
      <c r="S191" s="94">
        <v>1.24</v>
      </c>
      <c r="T191" s="94">
        <v>4.37</v>
      </c>
      <c r="U191" s="94">
        <v>4.98</v>
      </c>
      <c r="V191" s="94" t="s">
        <v>1603</v>
      </c>
      <c r="W191" s="94" t="s">
        <v>1603</v>
      </c>
      <c r="X191" s="94">
        <v>4.03</v>
      </c>
      <c r="Y191" s="94" t="s">
        <v>1603</v>
      </c>
      <c r="Z191" s="94">
        <v>3.44</v>
      </c>
      <c r="AA191" s="94" t="s">
        <v>1603</v>
      </c>
      <c r="AB191" s="94">
        <v>1.73</v>
      </c>
      <c r="AC191" s="94" t="s">
        <v>1603</v>
      </c>
      <c r="AD191" s="94" t="s">
        <v>1603</v>
      </c>
      <c r="AE191" s="94" t="s">
        <v>1603</v>
      </c>
      <c r="AF191" s="94" t="s">
        <v>1603</v>
      </c>
      <c r="AG191" s="94" t="s">
        <v>1603</v>
      </c>
      <c r="AH191" s="94">
        <v>4.86</v>
      </c>
      <c r="AI191" s="94" t="s">
        <v>1603</v>
      </c>
      <c r="AJ191" s="94" t="s">
        <v>1603</v>
      </c>
      <c r="AK191" s="97">
        <f t="shared" si="9"/>
        <v>58.5</v>
      </c>
      <c r="AL191" s="94" t="s">
        <v>1603</v>
      </c>
      <c r="AM191" s="94" t="s">
        <v>1603</v>
      </c>
      <c r="AN191" s="94" t="s">
        <v>1603</v>
      </c>
      <c r="AO191" s="94" t="s">
        <v>1603</v>
      </c>
      <c r="AP191" s="94" t="s">
        <v>1603</v>
      </c>
      <c r="AQ191" s="94" t="s">
        <v>1603</v>
      </c>
      <c r="AR191" s="94" t="s">
        <v>1603</v>
      </c>
      <c r="AS191" s="94">
        <v>11.7</v>
      </c>
      <c r="AT191" s="94">
        <v>46.8</v>
      </c>
      <c r="AU191" s="94" t="s">
        <v>1603</v>
      </c>
      <c r="AV191" s="94" t="s">
        <v>1603</v>
      </c>
    </row>
    <row r="192" spans="1:48" ht="13.5" customHeight="1" thickBot="1">
      <c r="A192" s="107" t="s">
        <v>2016</v>
      </c>
      <c r="B192" s="108" t="s">
        <v>1603</v>
      </c>
      <c r="C192" s="108" t="s">
        <v>1603</v>
      </c>
      <c r="D192" s="95" t="s">
        <v>2017</v>
      </c>
      <c r="E192" s="94">
        <f t="shared" si="10"/>
        <v>513.8</v>
      </c>
      <c r="F192" s="94">
        <f t="shared" si="12"/>
        <v>423.5</v>
      </c>
      <c r="G192" s="94">
        <v>145.7</v>
      </c>
      <c r="H192" s="94">
        <v>144.92</v>
      </c>
      <c r="I192" s="94">
        <v>11.36</v>
      </c>
      <c r="J192" s="94">
        <v>121.52</v>
      </c>
      <c r="K192" s="94" t="s">
        <v>1603</v>
      </c>
      <c r="L192" s="94" t="s">
        <v>1603</v>
      </c>
      <c r="M192" s="94" t="s">
        <v>1603</v>
      </c>
      <c r="N192" s="94">
        <f t="shared" si="11"/>
        <v>31.8</v>
      </c>
      <c r="O192" s="94">
        <v>6.85</v>
      </c>
      <c r="P192" s="94" t="s">
        <v>1603</v>
      </c>
      <c r="Q192" s="94" t="s">
        <v>1603</v>
      </c>
      <c r="R192" s="94">
        <v>0.3</v>
      </c>
      <c r="S192" s="94">
        <v>1.24</v>
      </c>
      <c r="T192" s="94">
        <v>4.37</v>
      </c>
      <c r="U192" s="94">
        <v>4.98</v>
      </c>
      <c r="V192" s="94" t="s">
        <v>1603</v>
      </c>
      <c r="W192" s="94" t="s">
        <v>1603</v>
      </c>
      <c r="X192" s="94">
        <v>4.03</v>
      </c>
      <c r="Y192" s="94" t="s">
        <v>1603</v>
      </c>
      <c r="Z192" s="94">
        <v>3.44</v>
      </c>
      <c r="AA192" s="94" t="s">
        <v>1603</v>
      </c>
      <c r="AB192" s="94">
        <v>1.73</v>
      </c>
      <c r="AC192" s="94" t="s">
        <v>1603</v>
      </c>
      <c r="AD192" s="94" t="s">
        <v>1603</v>
      </c>
      <c r="AE192" s="94" t="s">
        <v>1603</v>
      </c>
      <c r="AF192" s="94" t="s">
        <v>1603</v>
      </c>
      <c r="AG192" s="94" t="s">
        <v>1603</v>
      </c>
      <c r="AH192" s="94">
        <v>4.86</v>
      </c>
      <c r="AI192" s="94" t="s">
        <v>1603</v>
      </c>
      <c r="AJ192" s="94" t="s">
        <v>1603</v>
      </c>
      <c r="AK192" s="97">
        <f t="shared" si="9"/>
        <v>58.5</v>
      </c>
      <c r="AL192" s="94" t="s">
        <v>1603</v>
      </c>
      <c r="AM192" s="94" t="s">
        <v>1603</v>
      </c>
      <c r="AN192" s="94" t="s">
        <v>1603</v>
      </c>
      <c r="AO192" s="94" t="s">
        <v>1603</v>
      </c>
      <c r="AP192" s="94" t="s">
        <v>1603</v>
      </c>
      <c r="AQ192" s="94" t="s">
        <v>1603</v>
      </c>
      <c r="AR192" s="94" t="s">
        <v>1603</v>
      </c>
      <c r="AS192" s="94">
        <v>11.7</v>
      </c>
      <c r="AT192" s="94">
        <v>46.8</v>
      </c>
      <c r="AU192" s="94" t="s">
        <v>1603</v>
      </c>
      <c r="AV192" s="94" t="s">
        <v>1603</v>
      </c>
    </row>
    <row r="193" spans="1:48" ht="13.5" customHeight="1" thickBot="1">
      <c r="A193" s="107" t="s">
        <v>1617</v>
      </c>
      <c r="B193" s="108" t="s">
        <v>1603</v>
      </c>
      <c r="C193" s="108" t="s">
        <v>1603</v>
      </c>
      <c r="D193" s="95" t="s">
        <v>1077</v>
      </c>
      <c r="E193" s="94">
        <f t="shared" si="10"/>
        <v>2476.5699999999997</v>
      </c>
      <c r="F193" s="94">
        <f t="shared" si="12"/>
        <v>1859.2399999999998</v>
      </c>
      <c r="G193" s="94">
        <v>712.26</v>
      </c>
      <c r="H193" s="94">
        <v>639.43</v>
      </c>
      <c r="I193" s="94">
        <v>31.59</v>
      </c>
      <c r="J193" s="94">
        <v>383.9</v>
      </c>
      <c r="K193" s="94">
        <v>6.04</v>
      </c>
      <c r="L193" s="94">
        <v>86.02</v>
      </c>
      <c r="M193" s="94" t="s">
        <v>1603</v>
      </c>
      <c r="N193" s="94">
        <f t="shared" si="11"/>
        <v>332.96</v>
      </c>
      <c r="O193" s="94">
        <v>27.24</v>
      </c>
      <c r="P193" s="94">
        <v>2.16</v>
      </c>
      <c r="Q193" s="94">
        <v>2.07</v>
      </c>
      <c r="R193" s="94">
        <v>1.26</v>
      </c>
      <c r="S193" s="94">
        <v>4.24</v>
      </c>
      <c r="T193" s="94">
        <v>18.51</v>
      </c>
      <c r="U193" s="94">
        <v>12.68</v>
      </c>
      <c r="V193" s="94">
        <v>12.64</v>
      </c>
      <c r="W193" s="94">
        <v>10.23</v>
      </c>
      <c r="X193" s="94">
        <v>5.37</v>
      </c>
      <c r="Y193" s="94">
        <v>3</v>
      </c>
      <c r="Z193" s="94">
        <v>1.68</v>
      </c>
      <c r="AA193" s="94">
        <v>3.32</v>
      </c>
      <c r="AB193" s="94">
        <v>6.9</v>
      </c>
      <c r="AC193" s="94" t="s">
        <v>1603</v>
      </c>
      <c r="AD193" s="94">
        <v>44.5</v>
      </c>
      <c r="AE193" s="94">
        <v>30.71</v>
      </c>
      <c r="AF193" s="94">
        <v>72.87</v>
      </c>
      <c r="AG193" s="94">
        <v>10.52</v>
      </c>
      <c r="AH193" s="94">
        <v>34.57</v>
      </c>
      <c r="AI193" s="94">
        <v>17.13</v>
      </c>
      <c r="AJ193" s="94">
        <v>11.36</v>
      </c>
      <c r="AK193" s="97">
        <f t="shared" si="9"/>
        <v>284.37</v>
      </c>
      <c r="AL193" s="94" t="s">
        <v>1603</v>
      </c>
      <c r="AM193" s="94" t="s">
        <v>1603</v>
      </c>
      <c r="AN193" s="94">
        <v>1.78</v>
      </c>
      <c r="AO193" s="94">
        <v>7.37</v>
      </c>
      <c r="AP193" s="94">
        <v>5.21</v>
      </c>
      <c r="AQ193" s="94" t="s">
        <v>1603</v>
      </c>
      <c r="AR193" s="94">
        <v>0.17</v>
      </c>
      <c r="AS193" s="94">
        <v>51.8</v>
      </c>
      <c r="AT193" s="94">
        <v>213.05</v>
      </c>
      <c r="AU193" s="94" t="s">
        <v>1603</v>
      </c>
      <c r="AV193" s="94">
        <v>4.99</v>
      </c>
    </row>
    <row r="194" spans="1:48" ht="13.5" customHeight="1" thickBot="1">
      <c r="A194" s="107" t="s">
        <v>2018</v>
      </c>
      <c r="B194" s="108" t="s">
        <v>1603</v>
      </c>
      <c r="C194" s="108" t="s">
        <v>1603</v>
      </c>
      <c r="D194" s="95" t="s">
        <v>2019</v>
      </c>
      <c r="E194" s="94">
        <f t="shared" si="10"/>
        <v>1069.0800000000002</v>
      </c>
      <c r="F194" s="94">
        <f t="shared" si="12"/>
        <v>792.3100000000001</v>
      </c>
      <c r="G194" s="94">
        <v>279.24</v>
      </c>
      <c r="H194" s="94">
        <v>310.86</v>
      </c>
      <c r="I194" s="94">
        <v>12.23</v>
      </c>
      <c r="J194" s="94">
        <v>184.09</v>
      </c>
      <c r="K194" s="94">
        <v>5.89</v>
      </c>
      <c r="L194" s="94" t="s">
        <v>1603</v>
      </c>
      <c r="M194" s="94" t="s">
        <v>1603</v>
      </c>
      <c r="N194" s="94">
        <f t="shared" si="11"/>
        <v>166.59000000000003</v>
      </c>
      <c r="O194" s="94">
        <v>17.12</v>
      </c>
      <c r="P194" s="94">
        <v>0.86</v>
      </c>
      <c r="Q194" s="94">
        <v>2</v>
      </c>
      <c r="R194" s="94">
        <v>0.3</v>
      </c>
      <c r="S194" s="94">
        <v>0.92</v>
      </c>
      <c r="T194" s="94">
        <v>11.06</v>
      </c>
      <c r="U194" s="94">
        <v>7.54</v>
      </c>
      <c r="V194" s="94">
        <v>4.87</v>
      </c>
      <c r="W194" s="94">
        <v>3.56</v>
      </c>
      <c r="X194" s="94">
        <v>0.4</v>
      </c>
      <c r="Y194" s="94">
        <v>0.4</v>
      </c>
      <c r="Z194" s="94">
        <v>1.1</v>
      </c>
      <c r="AA194" s="94">
        <v>0.09</v>
      </c>
      <c r="AB194" s="94">
        <v>6.1</v>
      </c>
      <c r="AC194" s="94" t="s">
        <v>1603</v>
      </c>
      <c r="AD194" s="94" t="s">
        <v>1603</v>
      </c>
      <c r="AE194" s="94">
        <v>11.41</v>
      </c>
      <c r="AF194" s="94">
        <v>72.87</v>
      </c>
      <c r="AG194" s="94" t="s">
        <v>1603</v>
      </c>
      <c r="AH194" s="94">
        <v>18.69</v>
      </c>
      <c r="AI194" s="94">
        <v>4.34</v>
      </c>
      <c r="AJ194" s="94">
        <v>2.96</v>
      </c>
      <c r="AK194" s="97">
        <f t="shared" si="9"/>
        <v>110.18</v>
      </c>
      <c r="AL194" s="94" t="s">
        <v>1603</v>
      </c>
      <c r="AM194" s="94" t="s">
        <v>1603</v>
      </c>
      <c r="AN194" s="94">
        <v>1.78</v>
      </c>
      <c r="AO194" s="94">
        <v>0.84</v>
      </c>
      <c r="AP194" s="94" t="s">
        <v>1603</v>
      </c>
      <c r="AQ194" s="94" t="s">
        <v>1603</v>
      </c>
      <c r="AR194" s="94">
        <v>0.1</v>
      </c>
      <c r="AS194" s="94">
        <v>21.56</v>
      </c>
      <c r="AT194" s="94">
        <v>85.89</v>
      </c>
      <c r="AU194" s="94" t="s">
        <v>1603</v>
      </c>
      <c r="AV194" s="94">
        <v>0.01</v>
      </c>
    </row>
    <row r="195" spans="1:48" ht="13.5" customHeight="1" thickBot="1">
      <c r="A195" s="107" t="s">
        <v>2020</v>
      </c>
      <c r="B195" s="108" t="s">
        <v>1603</v>
      </c>
      <c r="C195" s="108" t="s">
        <v>1603</v>
      </c>
      <c r="D195" s="95" t="s">
        <v>1725</v>
      </c>
      <c r="E195" s="94">
        <f t="shared" si="10"/>
        <v>744.1600000000001</v>
      </c>
      <c r="F195" s="94">
        <f t="shared" si="12"/>
        <v>557.01</v>
      </c>
      <c r="G195" s="94">
        <v>173.11</v>
      </c>
      <c r="H195" s="94">
        <v>212.91</v>
      </c>
      <c r="I195" s="94">
        <v>9.23</v>
      </c>
      <c r="J195" s="94">
        <v>155.87</v>
      </c>
      <c r="K195" s="94">
        <v>5.89</v>
      </c>
      <c r="L195" s="94" t="s">
        <v>1603</v>
      </c>
      <c r="M195" s="94" t="s">
        <v>1603</v>
      </c>
      <c r="N195" s="94">
        <f t="shared" si="11"/>
        <v>108.96999999999998</v>
      </c>
      <c r="O195" s="94">
        <v>3.53</v>
      </c>
      <c r="P195" s="94">
        <v>0.41</v>
      </c>
      <c r="Q195" s="94">
        <v>2</v>
      </c>
      <c r="R195" s="94">
        <v>0.16</v>
      </c>
      <c r="S195" s="94">
        <v>0.51</v>
      </c>
      <c r="T195" s="94">
        <v>0.4</v>
      </c>
      <c r="U195" s="94">
        <v>0.8</v>
      </c>
      <c r="V195" s="94">
        <v>4.19</v>
      </c>
      <c r="W195" s="94" t="s">
        <v>1603</v>
      </c>
      <c r="X195" s="94">
        <v>0.1</v>
      </c>
      <c r="Y195" s="94">
        <v>0.3</v>
      </c>
      <c r="Z195" s="94" t="s">
        <v>1603</v>
      </c>
      <c r="AA195" s="94">
        <v>0.09</v>
      </c>
      <c r="AB195" s="94">
        <v>3.39</v>
      </c>
      <c r="AC195" s="94" t="s">
        <v>1603</v>
      </c>
      <c r="AD195" s="94" t="s">
        <v>1603</v>
      </c>
      <c r="AE195" s="94">
        <v>11.41</v>
      </c>
      <c r="AF195" s="94">
        <v>72.87</v>
      </c>
      <c r="AG195" s="94" t="s">
        <v>1603</v>
      </c>
      <c r="AH195" s="94">
        <v>5.35</v>
      </c>
      <c r="AI195" s="94">
        <v>0.5</v>
      </c>
      <c r="AJ195" s="94">
        <v>2.96</v>
      </c>
      <c r="AK195" s="97">
        <f t="shared" si="9"/>
        <v>78.18</v>
      </c>
      <c r="AL195" s="94" t="s">
        <v>1603</v>
      </c>
      <c r="AM195" s="94" t="s">
        <v>1603</v>
      </c>
      <c r="AN195" s="94">
        <v>1.78</v>
      </c>
      <c r="AO195" s="94">
        <v>0.84</v>
      </c>
      <c r="AP195" s="94" t="s">
        <v>1603</v>
      </c>
      <c r="AQ195" s="94" t="s">
        <v>1603</v>
      </c>
      <c r="AR195" s="94">
        <v>0.05</v>
      </c>
      <c r="AS195" s="94">
        <v>15.03</v>
      </c>
      <c r="AT195" s="94">
        <v>60.47</v>
      </c>
      <c r="AU195" s="94" t="s">
        <v>1603</v>
      </c>
      <c r="AV195" s="94">
        <v>0.01</v>
      </c>
    </row>
    <row r="196" spans="1:48" ht="13.5" customHeight="1" thickBot="1">
      <c r="A196" s="107" t="s">
        <v>2021</v>
      </c>
      <c r="B196" s="108" t="s">
        <v>1603</v>
      </c>
      <c r="C196" s="108" t="s">
        <v>1603</v>
      </c>
      <c r="D196" s="95" t="s">
        <v>2022</v>
      </c>
      <c r="E196" s="94">
        <f t="shared" si="10"/>
        <v>41.34</v>
      </c>
      <c r="F196" s="94">
        <f t="shared" si="12"/>
        <v>0</v>
      </c>
      <c r="G196" s="94" t="s">
        <v>1603</v>
      </c>
      <c r="H196" s="94" t="s">
        <v>1603</v>
      </c>
      <c r="I196" s="94" t="s">
        <v>1603</v>
      </c>
      <c r="J196" s="94" t="s">
        <v>1603</v>
      </c>
      <c r="K196" s="94" t="s">
        <v>1603</v>
      </c>
      <c r="L196" s="94" t="s">
        <v>1603</v>
      </c>
      <c r="M196" s="94" t="s">
        <v>1603</v>
      </c>
      <c r="N196" s="94">
        <f t="shared" si="11"/>
        <v>41.34</v>
      </c>
      <c r="O196" s="94">
        <v>12.42</v>
      </c>
      <c r="P196" s="94">
        <v>0.13</v>
      </c>
      <c r="Q196" s="94" t="s">
        <v>1603</v>
      </c>
      <c r="R196" s="94">
        <v>0.12</v>
      </c>
      <c r="S196" s="94" t="s">
        <v>1603</v>
      </c>
      <c r="T196" s="94">
        <v>3.63</v>
      </c>
      <c r="U196" s="94">
        <v>6.43</v>
      </c>
      <c r="V196" s="94" t="s">
        <v>1603</v>
      </c>
      <c r="W196" s="94">
        <v>3.16</v>
      </c>
      <c r="X196" s="94" t="s">
        <v>1603</v>
      </c>
      <c r="Y196" s="94" t="s">
        <v>1603</v>
      </c>
      <c r="Z196" s="94">
        <v>1</v>
      </c>
      <c r="AA196" s="94" t="s">
        <v>1603</v>
      </c>
      <c r="AB196" s="94">
        <v>2.71</v>
      </c>
      <c r="AC196" s="94" t="s">
        <v>1603</v>
      </c>
      <c r="AD196" s="94" t="s">
        <v>1603</v>
      </c>
      <c r="AE196" s="94" t="s">
        <v>1603</v>
      </c>
      <c r="AF196" s="94" t="s">
        <v>1603</v>
      </c>
      <c r="AG196" s="94" t="s">
        <v>1603</v>
      </c>
      <c r="AH196" s="94">
        <v>11.74</v>
      </c>
      <c r="AI196" s="94" t="s">
        <v>1603</v>
      </c>
      <c r="AJ196" s="94" t="s">
        <v>1603</v>
      </c>
      <c r="AK196" s="97">
        <f t="shared" si="9"/>
        <v>0</v>
      </c>
      <c r="AL196" s="94" t="s">
        <v>1603</v>
      </c>
      <c r="AM196" s="94" t="s">
        <v>1603</v>
      </c>
      <c r="AN196" s="94" t="s">
        <v>1603</v>
      </c>
      <c r="AO196" s="94" t="s">
        <v>1603</v>
      </c>
      <c r="AP196" s="94" t="s">
        <v>1603</v>
      </c>
      <c r="AQ196" s="94" t="s">
        <v>1603</v>
      </c>
      <c r="AR196" s="94" t="s">
        <v>1603</v>
      </c>
      <c r="AS196" s="94" t="s">
        <v>1603</v>
      </c>
      <c r="AT196" s="94" t="s">
        <v>1603</v>
      </c>
      <c r="AU196" s="94" t="s">
        <v>1603</v>
      </c>
      <c r="AV196" s="94" t="s">
        <v>1603</v>
      </c>
    </row>
    <row r="197" spans="1:48" ht="13.5" customHeight="1" thickBot="1">
      <c r="A197" s="107" t="s">
        <v>2023</v>
      </c>
      <c r="B197" s="108" t="s">
        <v>1603</v>
      </c>
      <c r="C197" s="108" t="s">
        <v>1603</v>
      </c>
      <c r="D197" s="95" t="s">
        <v>2024</v>
      </c>
      <c r="E197" s="94">
        <f t="shared" si="10"/>
        <v>276.95</v>
      </c>
      <c r="F197" s="94">
        <f t="shared" si="12"/>
        <v>235.30999999999997</v>
      </c>
      <c r="G197" s="94">
        <v>106.13</v>
      </c>
      <c r="H197" s="94">
        <v>97.96</v>
      </c>
      <c r="I197" s="94">
        <v>3</v>
      </c>
      <c r="J197" s="94">
        <v>28.22</v>
      </c>
      <c r="K197" s="94" t="s">
        <v>1603</v>
      </c>
      <c r="L197" s="94" t="s">
        <v>1603</v>
      </c>
      <c r="M197" s="94" t="s">
        <v>1603</v>
      </c>
      <c r="N197" s="94">
        <f t="shared" si="11"/>
        <v>9.649999999999999</v>
      </c>
      <c r="O197" s="94">
        <v>1.17</v>
      </c>
      <c r="P197" s="94">
        <v>0.32</v>
      </c>
      <c r="Q197" s="94" t="s">
        <v>1603</v>
      </c>
      <c r="R197" s="94">
        <v>0.02</v>
      </c>
      <c r="S197" s="94">
        <v>0.41</v>
      </c>
      <c r="T197" s="94">
        <v>0.4</v>
      </c>
      <c r="U197" s="94">
        <v>0.31</v>
      </c>
      <c r="V197" s="94">
        <v>0.68</v>
      </c>
      <c r="W197" s="94">
        <v>0.4</v>
      </c>
      <c r="X197" s="94">
        <v>0.3</v>
      </c>
      <c r="Y197" s="94">
        <v>0.1</v>
      </c>
      <c r="Z197" s="94">
        <v>0.1</v>
      </c>
      <c r="AA197" s="94" t="s">
        <v>1603</v>
      </c>
      <c r="AB197" s="94" t="s">
        <v>1603</v>
      </c>
      <c r="AC197" s="94" t="s">
        <v>1603</v>
      </c>
      <c r="AD197" s="94" t="s">
        <v>1603</v>
      </c>
      <c r="AE197" s="94" t="s">
        <v>1603</v>
      </c>
      <c r="AF197" s="94" t="s">
        <v>1603</v>
      </c>
      <c r="AG197" s="94" t="s">
        <v>1603</v>
      </c>
      <c r="AH197" s="94">
        <v>1.6</v>
      </c>
      <c r="AI197" s="94">
        <v>3.84</v>
      </c>
      <c r="AJ197" s="94" t="s">
        <v>1603</v>
      </c>
      <c r="AK197" s="97">
        <f t="shared" si="9"/>
        <v>31.990000000000002</v>
      </c>
      <c r="AL197" s="94" t="s">
        <v>1603</v>
      </c>
      <c r="AM197" s="94" t="s">
        <v>1603</v>
      </c>
      <c r="AN197" s="94" t="s">
        <v>1603</v>
      </c>
      <c r="AO197" s="94" t="s">
        <v>1603</v>
      </c>
      <c r="AP197" s="94" t="s">
        <v>1603</v>
      </c>
      <c r="AQ197" s="94" t="s">
        <v>1603</v>
      </c>
      <c r="AR197" s="94">
        <v>0.05</v>
      </c>
      <c r="AS197" s="94">
        <v>6.53</v>
      </c>
      <c r="AT197" s="94">
        <v>25.41</v>
      </c>
      <c r="AU197" s="94" t="s">
        <v>1603</v>
      </c>
      <c r="AV197" s="94" t="s">
        <v>1603</v>
      </c>
    </row>
    <row r="198" spans="1:48" ht="13.5" customHeight="1" thickBot="1">
      <c r="A198" s="107" t="s">
        <v>2025</v>
      </c>
      <c r="B198" s="108" t="s">
        <v>1603</v>
      </c>
      <c r="C198" s="108" t="s">
        <v>1603</v>
      </c>
      <c r="D198" s="95" t="s">
        <v>2026</v>
      </c>
      <c r="E198" s="94">
        <f t="shared" si="10"/>
        <v>6.64</v>
      </c>
      <c r="F198" s="94">
        <f t="shared" si="12"/>
        <v>0</v>
      </c>
      <c r="G198" s="94" t="s">
        <v>1603</v>
      </c>
      <c r="H198" s="94" t="s">
        <v>1603</v>
      </c>
      <c r="I198" s="94" t="s">
        <v>1603</v>
      </c>
      <c r="J198" s="94" t="s">
        <v>1603</v>
      </c>
      <c r="K198" s="94" t="s">
        <v>1603</v>
      </c>
      <c r="L198" s="94" t="s">
        <v>1603</v>
      </c>
      <c r="M198" s="94" t="s">
        <v>1603</v>
      </c>
      <c r="N198" s="94">
        <f t="shared" si="11"/>
        <v>6.64</v>
      </c>
      <c r="O198" s="94" t="s">
        <v>1603</v>
      </c>
      <c r="P198" s="94" t="s">
        <v>1603</v>
      </c>
      <c r="Q198" s="94" t="s">
        <v>1603</v>
      </c>
      <c r="R198" s="94" t="s">
        <v>1603</v>
      </c>
      <c r="S198" s="94" t="s">
        <v>1603</v>
      </c>
      <c r="T198" s="94">
        <v>6.64</v>
      </c>
      <c r="U198" s="94" t="s">
        <v>1603</v>
      </c>
      <c r="V198" s="94" t="s">
        <v>1603</v>
      </c>
      <c r="W198" s="94" t="s">
        <v>1603</v>
      </c>
      <c r="X198" s="94" t="s">
        <v>1603</v>
      </c>
      <c r="Y198" s="94" t="s">
        <v>1603</v>
      </c>
      <c r="Z198" s="94" t="s">
        <v>1603</v>
      </c>
      <c r="AA198" s="94" t="s">
        <v>1603</v>
      </c>
      <c r="AB198" s="94" t="s">
        <v>1603</v>
      </c>
      <c r="AC198" s="94" t="s">
        <v>1603</v>
      </c>
      <c r="AD198" s="94" t="s">
        <v>1603</v>
      </c>
      <c r="AE198" s="94" t="s">
        <v>1603</v>
      </c>
      <c r="AF198" s="94" t="s">
        <v>1603</v>
      </c>
      <c r="AG198" s="94" t="s">
        <v>1603</v>
      </c>
      <c r="AH198" s="94" t="s">
        <v>1603</v>
      </c>
      <c r="AI198" s="94" t="s">
        <v>1603</v>
      </c>
      <c r="AJ198" s="94" t="s">
        <v>1603</v>
      </c>
      <c r="AK198" s="97">
        <f t="shared" si="9"/>
        <v>0</v>
      </c>
      <c r="AL198" s="94" t="s">
        <v>1603</v>
      </c>
      <c r="AM198" s="94" t="s">
        <v>1603</v>
      </c>
      <c r="AN198" s="94" t="s">
        <v>1603</v>
      </c>
      <c r="AO198" s="94" t="s">
        <v>1603</v>
      </c>
      <c r="AP198" s="94" t="s">
        <v>1603</v>
      </c>
      <c r="AQ198" s="94" t="s">
        <v>1603</v>
      </c>
      <c r="AR198" s="94" t="s">
        <v>1603</v>
      </c>
      <c r="AS198" s="94" t="s">
        <v>1603</v>
      </c>
      <c r="AT198" s="94" t="s">
        <v>1603</v>
      </c>
      <c r="AU198" s="94" t="s">
        <v>1603</v>
      </c>
      <c r="AV198" s="94" t="s">
        <v>1603</v>
      </c>
    </row>
    <row r="199" spans="1:48" ht="13.5" customHeight="1" thickBot="1">
      <c r="A199" s="107" t="s">
        <v>2027</v>
      </c>
      <c r="B199" s="108" t="s">
        <v>1603</v>
      </c>
      <c r="C199" s="108" t="s">
        <v>1603</v>
      </c>
      <c r="D199" s="95" t="s">
        <v>2028</v>
      </c>
      <c r="E199" s="94">
        <f t="shared" si="10"/>
        <v>279.82</v>
      </c>
      <c r="F199" s="94">
        <f t="shared" si="12"/>
        <v>216.29999999999998</v>
      </c>
      <c r="G199" s="94">
        <v>94.69</v>
      </c>
      <c r="H199" s="94">
        <v>21.15</v>
      </c>
      <c r="I199" s="94">
        <v>6.74</v>
      </c>
      <c r="J199" s="94">
        <v>33.9</v>
      </c>
      <c r="K199" s="94" t="s">
        <v>1603</v>
      </c>
      <c r="L199" s="94">
        <v>59.82</v>
      </c>
      <c r="M199" s="94" t="s">
        <v>1603</v>
      </c>
      <c r="N199" s="94">
        <f t="shared" si="11"/>
        <v>22.19</v>
      </c>
      <c r="O199" s="94">
        <v>3.85</v>
      </c>
      <c r="P199" s="94" t="s">
        <v>1603</v>
      </c>
      <c r="Q199" s="94" t="s">
        <v>1603</v>
      </c>
      <c r="R199" s="94">
        <v>0.13</v>
      </c>
      <c r="S199" s="94" t="s">
        <v>1603</v>
      </c>
      <c r="T199" s="94">
        <v>1.93</v>
      </c>
      <c r="U199" s="94">
        <v>0.97</v>
      </c>
      <c r="V199" s="94" t="s">
        <v>1603</v>
      </c>
      <c r="W199" s="94">
        <v>6.17</v>
      </c>
      <c r="X199" s="94">
        <v>0.95</v>
      </c>
      <c r="Y199" s="94" t="s">
        <v>1603</v>
      </c>
      <c r="Z199" s="94" t="s">
        <v>1603</v>
      </c>
      <c r="AA199" s="94">
        <v>0.89</v>
      </c>
      <c r="AB199" s="94" t="s">
        <v>1603</v>
      </c>
      <c r="AC199" s="94" t="s">
        <v>1603</v>
      </c>
      <c r="AD199" s="94" t="s">
        <v>1603</v>
      </c>
      <c r="AE199" s="94">
        <v>1</v>
      </c>
      <c r="AF199" s="94" t="s">
        <v>1603</v>
      </c>
      <c r="AG199" s="94" t="s">
        <v>1603</v>
      </c>
      <c r="AH199" s="94">
        <v>2.35</v>
      </c>
      <c r="AI199" s="94" t="s">
        <v>1603</v>
      </c>
      <c r="AJ199" s="94">
        <v>3.95</v>
      </c>
      <c r="AK199" s="97">
        <f t="shared" si="9"/>
        <v>41.33</v>
      </c>
      <c r="AL199" s="94" t="s">
        <v>1603</v>
      </c>
      <c r="AM199" s="94" t="s">
        <v>1603</v>
      </c>
      <c r="AN199" s="94" t="s">
        <v>1603</v>
      </c>
      <c r="AO199" s="94">
        <v>3.59</v>
      </c>
      <c r="AP199" s="94">
        <v>5.21</v>
      </c>
      <c r="AQ199" s="94" t="s">
        <v>1603</v>
      </c>
      <c r="AR199" s="94">
        <v>0.01</v>
      </c>
      <c r="AS199" s="94">
        <v>6.52</v>
      </c>
      <c r="AT199" s="94">
        <v>26</v>
      </c>
      <c r="AU199" s="94" t="s">
        <v>1603</v>
      </c>
      <c r="AV199" s="94" t="s">
        <v>1603</v>
      </c>
    </row>
    <row r="200" spans="1:48" ht="13.5" customHeight="1" thickBot="1">
      <c r="A200" s="107" t="s">
        <v>2029</v>
      </c>
      <c r="B200" s="108" t="s">
        <v>1603</v>
      </c>
      <c r="C200" s="108" t="s">
        <v>1603</v>
      </c>
      <c r="D200" s="95" t="s">
        <v>2030</v>
      </c>
      <c r="E200" s="94">
        <f t="shared" si="10"/>
        <v>279.82</v>
      </c>
      <c r="F200" s="94">
        <f t="shared" si="12"/>
        <v>216.29999999999998</v>
      </c>
      <c r="G200" s="94">
        <v>94.69</v>
      </c>
      <c r="H200" s="94">
        <v>21.15</v>
      </c>
      <c r="I200" s="94">
        <v>6.74</v>
      </c>
      <c r="J200" s="94">
        <v>33.9</v>
      </c>
      <c r="K200" s="94" t="s">
        <v>1603</v>
      </c>
      <c r="L200" s="94">
        <v>59.82</v>
      </c>
      <c r="M200" s="94" t="s">
        <v>1603</v>
      </c>
      <c r="N200" s="94">
        <f t="shared" si="11"/>
        <v>22.19</v>
      </c>
      <c r="O200" s="94">
        <v>3.85</v>
      </c>
      <c r="P200" s="94" t="s">
        <v>1603</v>
      </c>
      <c r="Q200" s="94" t="s">
        <v>1603</v>
      </c>
      <c r="R200" s="94">
        <v>0.13</v>
      </c>
      <c r="S200" s="94" t="s">
        <v>1603</v>
      </c>
      <c r="T200" s="94">
        <v>1.93</v>
      </c>
      <c r="U200" s="94">
        <v>0.97</v>
      </c>
      <c r="V200" s="94" t="s">
        <v>1603</v>
      </c>
      <c r="W200" s="94">
        <v>6.17</v>
      </c>
      <c r="X200" s="94">
        <v>0.95</v>
      </c>
      <c r="Y200" s="94" t="s">
        <v>1603</v>
      </c>
      <c r="Z200" s="94" t="s">
        <v>1603</v>
      </c>
      <c r="AA200" s="94">
        <v>0.89</v>
      </c>
      <c r="AB200" s="94" t="s">
        <v>1603</v>
      </c>
      <c r="AC200" s="94" t="s">
        <v>1603</v>
      </c>
      <c r="AD200" s="94" t="s">
        <v>1603</v>
      </c>
      <c r="AE200" s="94">
        <v>1</v>
      </c>
      <c r="AF200" s="94" t="s">
        <v>1603</v>
      </c>
      <c r="AG200" s="94" t="s">
        <v>1603</v>
      </c>
      <c r="AH200" s="94">
        <v>2.35</v>
      </c>
      <c r="AI200" s="94" t="s">
        <v>1603</v>
      </c>
      <c r="AJ200" s="94">
        <v>3.95</v>
      </c>
      <c r="AK200" s="97">
        <f t="shared" si="9"/>
        <v>41.33</v>
      </c>
      <c r="AL200" s="94" t="s">
        <v>1603</v>
      </c>
      <c r="AM200" s="94" t="s">
        <v>1603</v>
      </c>
      <c r="AN200" s="94" t="s">
        <v>1603</v>
      </c>
      <c r="AO200" s="94">
        <v>3.59</v>
      </c>
      <c r="AP200" s="94">
        <v>5.21</v>
      </c>
      <c r="AQ200" s="94" t="s">
        <v>1603</v>
      </c>
      <c r="AR200" s="94">
        <v>0.01</v>
      </c>
      <c r="AS200" s="94">
        <v>6.52</v>
      </c>
      <c r="AT200" s="94">
        <v>26</v>
      </c>
      <c r="AU200" s="94" t="s">
        <v>1603</v>
      </c>
      <c r="AV200" s="94" t="s">
        <v>1603</v>
      </c>
    </row>
    <row r="201" spans="1:48" ht="13.5" customHeight="1" thickBot="1">
      <c r="A201" s="107" t="s">
        <v>2031</v>
      </c>
      <c r="B201" s="108" t="s">
        <v>1603</v>
      </c>
      <c r="C201" s="108" t="s">
        <v>1603</v>
      </c>
      <c r="D201" s="95" t="s">
        <v>2032</v>
      </c>
      <c r="E201" s="94">
        <f t="shared" si="10"/>
        <v>490.72</v>
      </c>
      <c r="F201" s="94">
        <f t="shared" si="12"/>
        <v>341.20000000000005</v>
      </c>
      <c r="G201" s="94">
        <v>146.99</v>
      </c>
      <c r="H201" s="94">
        <v>140.59</v>
      </c>
      <c r="I201" s="94" t="s">
        <v>1603</v>
      </c>
      <c r="J201" s="94">
        <v>53.5</v>
      </c>
      <c r="K201" s="94">
        <v>0.12</v>
      </c>
      <c r="L201" s="94" t="s">
        <v>1603</v>
      </c>
      <c r="M201" s="94" t="s">
        <v>1603</v>
      </c>
      <c r="N201" s="94">
        <f t="shared" si="11"/>
        <v>89.27</v>
      </c>
      <c r="O201" s="94">
        <v>2.34</v>
      </c>
      <c r="P201" s="94">
        <v>0.39</v>
      </c>
      <c r="Q201" s="94" t="s">
        <v>1603</v>
      </c>
      <c r="R201" s="94">
        <v>0.41</v>
      </c>
      <c r="S201" s="94">
        <v>2.46</v>
      </c>
      <c r="T201" s="94">
        <v>1.58</v>
      </c>
      <c r="U201" s="94">
        <v>0.91</v>
      </c>
      <c r="V201" s="94">
        <v>6.13</v>
      </c>
      <c r="W201" s="94" t="s">
        <v>1603</v>
      </c>
      <c r="X201" s="94">
        <v>1.39</v>
      </c>
      <c r="Y201" s="94">
        <v>1.99</v>
      </c>
      <c r="Z201" s="94">
        <v>0.33</v>
      </c>
      <c r="AA201" s="94">
        <v>0.37</v>
      </c>
      <c r="AB201" s="94" t="s">
        <v>1603</v>
      </c>
      <c r="AC201" s="94" t="s">
        <v>1603</v>
      </c>
      <c r="AD201" s="94">
        <v>44.5</v>
      </c>
      <c r="AE201" s="94" t="s">
        <v>1603</v>
      </c>
      <c r="AF201" s="94" t="s">
        <v>1603</v>
      </c>
      <c r="AG201" s="94">
        <v>10.52</v>
      </c>
      <c r="AH201" s="94">
        <v>1</v>
      </c>
      <c r="AI201" s="94">
        <v>12.8</v>
      </c>
      <c r="AJ201" s="94">
        <v>2.15</v>
      </c>
      <c r="AK201" s="97">
        <f aca="true" t="shared" si="13" ref="AK201:AK251">SUM(AL201:AV201)</f>
        <v>60.25</v>
      </c>
      <c r="AL201" s="94" t="s">
        <v>1603</v>
      </c>
      <c r="AM201" s="94" t="s">
        <v>1603</v>
      </c>
      <c r="AN201" s="94" t="s">
        <v>1603</v>
      </c>
      <c r="AO201" s="94">
        <v>2.94</v>
      </c>
      <c r="AP201" s="94" t="s">
        <v>1603</v>
      </c>
      <c r="AQ201" s="94" t="s">
        <v>1603</v>
      </c>
      <c r="AR201" s="94">
        <v>0.03</v>
      </c>
      <c r="AS201" s="94">
        <v>9.93</v>
      </c>
      <c r="AT201" s="94">
        <v>46.33</v>
      </c>
      <c r="AU201" s="94" t="s">
        <v>1603</v>
      </c>
      <c r="AV201" s="94">
        <v>1.02</v>
      </c>
    </row>
    <row r="202" spans="1:48" ht="13.5" customHeight="1" thickBot="1">
      <c r="A202" s="107" t="s">
        <v>2033</v>
      </c>
      <c r="B202" s="108" t="s">
        <v>1603</v>
      </c>
      <c r="C202" s="108" t="s">
        <v>1603</v>
      </c>
      <c r="D202" s="95" t="s">
        <v>2034</v>
      </c>
      <c r="E202" s="94">
        <f aca="true" t="shared" si="14" ref="E202:E252">F202+N202+AK202</f>
        <v>490.72</v>
      </c>
      <c r="F202" s="94">
        <f t="shared" si="12"/>
        <v>341.20000000000005</v>
      </c>
      <c r="G202" s="94">
        <v>146.99</v>
      </c>
      <c r="H202" s="94">
        <v>140.59</v>
      </c>
      <c r="I202" s="94" t="s">
        <v>1603</v>
      </c>
      <c r="J202" s="94">
        <v>53.5</v>
      </c>
      <c r="K202" s="94">
        <v>0.12</v>
      </c>
      <c r="L202" s="94" t="s">
        <v>1603</v>
      </c>
      <c r="M202" s="94" t="s">
        <v>1603</v>
      </c>
      <c r="N202" s="94">
        <f aca="true" t="shared" si="15" ref="N202:N252">SUM(O202:AJ202)</f>
        <v>89.27</v>
      </c>
      <c r="O202" s="94">
        <v>2.34</v>
      </c>
      <c r="P202" s="94">
        <v>0.39</v>
      </c>
      <c r="Q202" s="94" t="s">
        <v>1603</v>
      </c>
      <c r="R202" s="94">
        <v>0.41</v>
      </c>
      <c r="S202" s="94">
        <v>2.46</v>
      </c>
      <c r="T202" s="94">
        <v>1.58</v>
      </c>
      <c r="U202" s="94">
        <v>0.91</v>
      </c>
      <c r="V202" s="94">
        <v>6.13</v>
      </c>
      <c r="W202" s="94" t="s">
        <v>1603</v>
      </c>
      <c r="X202" s="94">
        <v>1.39</v>
      </c>
      <c r="Y202" s="94">
        <v>1.99</v>
      </c>
      <c r="Z202" s="94">
        <v>0.33</v>
      </c>
      <c r="AA202" s="94">
        <v>0.37</v>
      </c>
      <c r="AB202" s="94" t="s">
        <v>1603</v>
      </c>
      <c r="AC202" s="94" t="s">
        <v>1603</v>
      </c>
      <c r="AD202" s="94">
        <v>44.5</v>
      </c>
      <c r="AE202" s="94" t="s">
        <v>1603</v>
      </c>
      <c r="AF202" s="94" t="s">
        <v>1603</v>
      </c>
      <c r="AG202" s="94">
        <v>10.52</v>
      </c>
      <c r="AH202" s="94">
        <v>1</v>
      </c>
      <c r="AI202" s="94">
        <v>12.8</v>
      </c>
      <c r="AJ202" s="94">
        <v>2.15</v>
      </c>
      <c r="AK202" s="97">
        <f t="shared" si="13"/>
        <v>60.25</v>
      </c>
      <c r="AL202" s="94" t="s">
        <v>1603</v>
      </c>
      <c r="AM202" s="94" t="s">
        <v>1603</v>
      </c>
      <c r="AN202" s="94" t="s">
        <v>1603</v>
      </c>
      <c r="AO202" s="94">
        <v>2.94</v>
      </c>
      <c r="AP202" s="94" t="s">
        <v>1603</v>
      </c>
      <c r="AQ202" s="94" t="s">
        <v>1603</v>
      </c>
      <c r="AR202" s="94">
        <v>0.03</v>
      </c>
      <c r="AS202" s="94">
        <v>9.93</v>
      </c>
      <c r="AT202" s="94">
        <v>46.33</v>
      </c>
      <c r="AU202" s="94" t="s">
        <v>1603</v>
      </c>
      <c r="AV202" s="94">
        <v>1.02</v>
      </c>
    </row>
    <row r="203" spans="1:48" ht="13.5" customHeight="1" thickBot="1">
      <c r="A203" s="107" t="s">
        <v>2035</v>
      </c>
      <c r="B203" s="108" t="s">
        <v>1603</v>
      </c>
      <c r="C203" s="108" t="s">
        <v>1603</v>
      </c>
      <c r="D203" s="95" t="s">
        <v>2036</v>
      </c>
      <c r="E203" s="94">
        <f t="shared" si="14"/>
        <v>636.9699999999999</v>
      </c>
      <c r="F203" s="94">
        <f t="shared" si="12"/>
        <v>509.4199999999999</v>
      </c>
      <c r="G203" s="94">
        <v>191.34</v>
      </c>
      <c r="H203" s="94">
        <v>166.82</v>
      </c>
      <c r="I203" s="94">
        <v>12.62</v>
      </c>
      <c r="J203" s="94">
        <v>112.41</v>
      </c>
      <c r="K203" s="94">
        <v>0.03</v>
      </c>
      <c r="L203" s="94">
        <v>26.2</v>
      </c>
      <c r="M203" s="94" t="s">
        <v>1603</v>
      </c>
      <c r="N203" s="94">
        <f t="shared" si="15"/>
        <v>54.94</v>
      </c>
      <c r="O203" s="94">
        <v>3.93</v>
      </c>
      <c r="P203" s="94">
        <v>0.91</v>
      </c>
      <c r="Q203" s="94">
        <v>0.07</v>
      </c>
      <c r="R203" s="94">
        <v>0.42</v>
      </c>
      <c r="S203" s="94">
        <v>0.86</v>
      </c>
      <c r="T203" s="94">
        <v>3.94</v>
      </c>
      <c r="U203" s="94">
        <v>3.26</v>
      </c>
      <c r="V203" s="94">
        <v>1.65</v>
      </c>
      <c r="W203" s="94">
        <v>0.5</v>
      </c>
      <c r="X203" s="94">
        <v>2.63</v>
      </c>
      <c r="Y203" s="94">
        <v>0.61</v>
      </c>
      <c r="Z203" s="94">
        <v>0.25</v>
      </c>
      <c r="AA203" s="94">
        <v>1.98</v>
      </c>
      <c r="AB203" s="94">
        <v>0.8</v>
      </c>
      <c r="AC203" s="94" t="s">
        <v>1603</v>
      </c>
      <c r="AD203" s="94" t="s">
        <v>1603</v>
      </c>
      <c r="AE203" s="94">
        <v>18.3</v>
      </c>
      <c r="AF203" s="94" t="s">
        <v>1603</v>
      </c>
      <c r="AG203" s="94" t="s">
        <v>1603</v>
      </c>
      <c r="AH203" s="94">
        <v>12.53</v>
      </c>
      <c r="AI203" s="94" t="s">
        <v>1603</v>
      </c>
      <c r="AJ203" s="94">
        <v>2.3</v>
      </c>
      <c r="AK203" s="97">
        <f t="shared" si="13"/>
        <v>72.60999999999999</v>
      </c>
      <c r="AL203" s="94" t="s">
        <v>1603</v>
      </c>
      <c r="AM203" s="94" t="s">
        <v>1603</v>
      </c>
      <c r="AN203" s="94" t="s">
        <v>1603</v>
      </c>
      <c r="AO203" s="94" t="s">
        <v>1603</v>
      </c>
      <c r="AP203" s="94" t="s">
        <v>1603</v>
      </c>
      <c r="AQ203" s="94" t="s">
        <v>1603</v>
      </c>
      <c r="AR203" s="94">
        <v>0.03</v>
      </c>
      <c r="AS203" s="94">
        <v>13.79</v>
      </c>
      <c r="AT203" s="94">
        <v>54.83</v>
      </c>
      <c r="AU203" s="94" t="s">
        <v>1603</v>
      </c>
      <c r="AV203" s="94">
        <v>3.96</v>
      </c>
    </row>
    <row r="204" spans="1:48" ht="13.5" customHeight="1" thickBot="1">
      <c r="A204" s="107" t="s">
        <v>2037</v>
      </c>
      <c r="B204" s="108" t="s">
        <v>1603</v>
      </c>
      <c r="C204" s="108" t="s">
        <v>1603</v>
      </c>
      <c r="D204" s="95" t="s">
        <v>2038</v>
      </c>
      <c r="E204" s="94">
        <f t="shared" si="14"/>
        <v>636.9699999999999</v>
      </c>
      <c r="F204" s="94">
        <f t="shared" si="12"/>
        <v>509.4199999999999</v>
      </c>
      <c r="G204" s="94">
        <v>191.34</v>
      </c>
      <c r="H204" s="94">
        <v>166.82</v>
      </c>
      <c r="I204" s="94">
        <v>12.62</v>
      </c>
      <c r="J204" s="94">
        <v>112.41</v>
      </c>
      <c r="K204" s="94">
        <v>0.03</v>
      </c>
      <c r="L204" s="94">
        <v>26.2</v>
      </c>
      <c r="M204" s="94" t="s">
        <v>1603</v>
      </c>
      <c r="N204" s="94">
        <f t="shared" si="15"/>
        <v>54.94</v>
      </c>
      <c r="O204" s="94">
        <v>3.93</v>
      </c>
      <c r="P204" s="94">
        <v>0.91</v>
      </c>
      <c r="Q204" s="94">
        <v>0.07</v>
      </c>
      <c r="R204" s="94">
        <v>0.42</v>
      </c>
      <c r="S204" s="94">
        <v>0.86</v>
      </c>
      <c r="T204" s="94">
        <v>3.94</v>
      </c>
      <c r="U204" s="94">
        <v>3.26</v>
      </c>
      <c r="V204" s="94">
        <v>1.65</v>
      </c>
      <c r="W204" s="94">
        <v>0.5</v>
      </c>
      <c r="X204" s="94">
        <v>2.63</v>
      </c>
      <c r="Y204" s="94">
        <v>0.61</v>
      </c>
      <c r="Z204" s="94">
        <v>0.25</v>
      </c>
      <c r="AA204" s="94">
        <v>1.98</v>
      </c>
      <c r="AB204" s="94">
        <v>0.8</v>
      </c>
      <c r="AC204" s="94" t="s">
        <v>1603</v>
      </c>
      <c r="AD204" s="94" t="s">
        <v>1603</v>
      </c>
      <c r="AE204" s="94">
        <v>18.3</v>
      </c>
      <c r="AF204" s="94" t="s">
        <v>1603</v>
      </c>
      <c r="AG204" s="94" t="s">
        <v>1603</v>
      </c>
      <c r="AH204" s="94">
        <v>12.53</v>
      </c>
      <c r="AI204" s="94" t="s">
        <v>1603</v>
      </c>
      <c r="AJ204" s="94">
        <v>2.3</v>
      </c>
      <c r="AK204" s="97">
        <f t="shared" si="13"/>
        <v>72.60999999999999</v>
      </c>
      <c r="AL204" s="94" t="s">
        <v>1603</v>
      </c>
      <c r="AM204" s="94" t="s">
        <v>1603</v>
      </c>
      <c r="AN204" s="94" t="s">
        <v>1603</v>
      </c>
      <c r="AO204" s="94" t="s">
        <v>1603</v>
      </c>
      <c r="AP204" s="94" t="s">
        <v>1603</v>
      </c>
      <c r="AQ204" s="94" t="s">
        <v>1603</v>
      </c>
      <c r="AR204" s="94">
        <v>0.03</v>
      </c>
      <c r="AS204" s="94">
        <v>13.79</v>
      </c>
      <c r="AT204" s="94">
        <v>54.83</v>
      </c>
      <c r="AU204" s="94" t="s">
        <v>1603</v>
      </c>
      <c r="AV204" s="94">
        <v>3.96</v>
      </c>
    </row>
    <row r="205" spans="1:48" ht="13.5" customHeight="1" thickBot="1">
      <c r="A205" s="107" t="s">
        <v>1618</v>
      </c>
      <c r="B205" s="108" t="s">
        <v>1603</v>
      </c>
      <c r="C205" s="108" t="s">
        <v>1603</v>
      </c>
      <c r="D205" s="95" t="s">
        <v>623</v>
      </c>
      <c r="E205" s="94">
        <f t="shared" si="14"/>
        <v>4572.41</v>
      </c>
      <c r="F205" s="94">
        <f t="shared" si="12"/>
        <v>3648.2200000000003</v>
      </c>
      <c r="G205" s="94">
        <v>1302.23</v>
      </c>
      <c r="H205" s="94">
        <v>1041.07</v>
      </c>
      <c r="I205" s="94">
        <v>94.44</v>
      </c>
      <c r="J205" s="94">
        <v>841.88</v>
      </c>
      <c r="K205" s="94">
        <v>2</v>
      </c>
      <c r="L205" s="94">
        <v>265.79</v>
      </c>
      <c r="M205" s="94">
        <v>100.81</v>
      </c>
      <c r="N205" s="94">
        <f t="shared" si="15"/>
        <v>391.83</v>
      </c>
      <c r="O205" s="94">
        <v>18.68</v>
      </c>
      <c r="P205" s="94">
        <v>10.39</v>
      </c>
      <c r="Q205" s="94" t="s">
        <v>1603</v>
      </c>
      <c r="R205" s="94" t="s">
        <v>1603</v>
      </c>
      <c r="S205" s="94">
        <v>3.47</v>
      </c>
      <c r="T205" s="94">
        <v>4.51</v>
      </c>
      <c r="U205" s="94">
        <v>5.42</v>
      </c>
      <c r="V205" s="94">
        <v>0.08</v>
      </c>
      <c r="W205" s="94">
        <v>0.09</v>
      </c>
      <c r="X205" s="94">
        <v>5.4</v>
      </c>
      <c r="Y205" s="94">
        <v>12.05</v>
      </c>
      <c r="Z205" s="94">
        <v>1.45</v>
      </c>
      <c r="AA205" s="94">
        <v>0.85</v>
      </c>
      <c r="AB205" s="94">
        <v>12.27</v>
      </c>
      <c r="AC205" s="94" t="s">
        <v>1603</v>
      </c>
      <c r="AD205" s="94" t="s">
        <v>1603</v>
      </c>
      <c r="AE205" s="94">
        <v>184.15</v>
      </c>
      <c r="AF205" s="94" t="s">
        <v>1603</v>
      </c>
      <c r="AG205" s="94">
        <v>3.09</v>
      </c>
      <c r="AH205" s="94">
        <v>51.29</v>
      </c>
      <c r="AI205" s="94">
        <v>9</v>
      </c>
      <c r="AJ205" s="94">
        <v>69.64</v>
      </c>
      <c r="AK205" s="97">
        <f t="shared" si="13"/>
        <v>532.36</v>
      </c>
      <c r="AL205" s="94" t="s">
        <v>1603</v>
      </c>
      <c r="AM205" s="94" t="s">
        <v>1603</v>
      </c>
      <c r="AN205" s="94">
        <v>16.28</v>
      </c>
      <c r="AO205" s="94">
        <v>19.9</v>
      </c>
      <c r="AP205" s="94">
        <v>21.36</v>
      </c>
      <c r="AQ205" s="94" t="s">
        <v>1603</v>
      </c>
      <c r="AR205" s="94">
        <v>0.62</v>
      </c>
      <c r="AS205" s="94">
        <v>106.53</v>
      </c>
      <c r="AT205" s="94">
        <v>315.8</v>
      </c>
      <c r="AU205" s="94" t="s">
        <v>1603</v>
      </c>
      <c r="AV205" s="94">
        <v>51.87</v>
      </c>
    </row>
    <row r="206" spans="1:48" ht="13.5" customHeight="1" thickBot="1">
      <c r="A206" s="107" t="s">
        <v>2039</v>
      </c>
      <c r="B206" s="108" t="s">
        <v>1603</v>
      </c>
      <c r="C206" s="108" t="s">
        <v>1603</v>
      </c>
      <c r="D206" s="95" t="s">
        <v>2040</v>
      </c>
      <c r="E206" s="94">
        <f t="shared" si="14"/>
        <v>2669.79</v>
      </c>
      <c r="F206" s="94">
        <f t="shared" si="12"/>
        <v>2103.31</v>
      </c>
      <c r="G206" s="94">
        <v>775.76</v>
      </c>
      <c r="H206" s="94">
        <v>406.02</v>
      </c>
      <c r="I206" s="94">
        <v>59.57</v>
      </c>
      <c r="J206" s="94">
        <v>495.36</v>
      </c>
      <c r="K206" s="94" t="s">
        <v>1603</v>
      </c>
      <c r="L206" s="94">
        <v>265.79</v>
      </c>
      <c r="M206" s="94">
        <v>100.81</v>
      </c>
      <c r="N206" s="94">
        <f t="shared" si="15"/>
        <v>226.78000000000003</v>
      </c>
      <c r="O206" s="94">
        <v>16.31</v>
      </c>
      <c r="P206" s="94">
        <v>10.31</v>
      </c>
      <c r="Q206" s="94" t="s">
        <v>1603</v>
      </c>
      <c r="R206" s="94" t="s">
        <v>1603</v>
      </c>
      <c r="S206" s="94">
        <v>3.41</v>
      </c>
      <c r="T206" s="94">
        <v>3.81</v>
      </c>
      <c r="U206" s="94">
        <v>4.73</v>
      </c>
      <c r="V206" s="94" t="s">
        <v>1603</v>
      </c>
      <c r="W206" s="94">
        <v>0.09</v>
      </c>
      <c r="X206" s="94">
        <v>3.64</v>
      </c>
      <c r="Y206" s="94" t="s">
        <v>1603</v>
      </c>
      <c r="Z206" s="94" t="s">
        <v>1603</v>
      </c>
      <c r="AA206" s="94" t="s">
        <v>1603</v>
      </c>
      <c r="AB206" s="94">
        <v>4.82</v>
      </c>
      <c r="AC206" s="94" t="s">
        <v>1603</v>
      </c>
      <c r="AD206" s="94" t="s">
        <v>1603</v>
      </c>
      <c r="AE206" s="94">
        <v>60.94</v>
      </c>
      <c r="AF206" s="94" t="s">
        <v>1603</v>
      </c>
      <c r="AG206" s="94">
        <v>3.09</v>
      </c>
      <c r="AH206" s="94">
        <v>37.14</v>
      </c>
      <c r="AI206" s="94">
        <v>9</v>
      </c>
      <c r="AJ206" s="94">
        <v>69.49</v>
      </c>
      <c r="AK206" s="97">
        <f t="shared" si="13"/>
        <v>339.7</v>
      </c>
      <c r="AL206" s="94" t="s">
        <v>1603</v>
      </c>
      <c r="AM206" s="94" t="s">
        <v>1603</v>
      </c>
      <c r="AN206" s="94">
        <v>12.13</v>
      </c>
      <c r="AO206" s="94">
        <v>0.11</v>
      </c>
      <c r="AP206" s="94">
        <v>5.42</v>
      </c>
      <c r="AQ206" s="94" t="s">
        <v>1603</v>
      </c>
      <c r="AR206" s="94">
        <v>0.54</v>
      </c>
      <c r="AS206" s="94">
        <v>62.88</v>
      </c>
      <c r="AT206" s="94">
        <v>213.68</v>
      </c>
      <c r="AU206" s="94" t="s">
        <v>1603</v>
      </c>
      <c r="AV206" s="94">
        <v>44.94</v>
      </c>
    </row>
    <row r="207" spans="1:48" ht="13.5" customHeight="1" thickBot="1">
      <c r="A207" s="107" t="s">
        <v>2041</v>
      </c>
      <c r="B207" s="108" t="s">
        <v>1603</v>
      </c>
      <c r="C207" s="108" t="s">
        <v>1603</v>
      </c>
      <c r="D207" s="95" t="s">
        <v>1725</v>
      </c>
      <c r="E207" s="94">
        <f t="shared" si="14"/>
        <v>437.85</v>
      </c>
      <c r="F207" s="94">
        <f t="shared" si="12"/>
        <v>383.07000000000005</v>
      </c>
      <c r="G207" s="94">
        <v>138.12</v>
      </c>
      <c r="H207" s="94">
        <v>144.55</v>
      </c>
      <c r="I207" s="94">
        <v>11.35</v>
      </c>
      <c r="J207" s="94">
        <v>89.05</v>
      </c>
      <c r="K207" s="94" t="s">
        <v>1603</v>
      </c>
      <c r="L207" s="94" t="s">
        <v>1603</v>
      </c>
      <c r="M207" s="94" t="s">
        <v>1603</v>
      </c>
      <c r="N207" s="94">
        <f t="shared" si="15"/>
        <v>0</v>
      </c>
      <c r="O207" s="94" t="s">
        <v>1603</v>
      </c>
      <c r="P207" s="94" t="s">
        <v>1603</v>
      </c>
      <c r="Q207" s="94" t="s">
        <v>1603</v>
      </c>
      <c r="R207" s="94" t="s">
        <v>1603</v>
      </c>
      <c r="S207" s="94" t="s">
        <v>1603</v>
      </c>
      <c r="T207" s="94" t="s">
        <v>1603</v>
      </c>
      <c r="U207" s="94" t="s">
        <v>1603</v>
      </c>
      <c r="V207" s="94" t="s">
        <v>1603</v>
      </c>
      <c r="W207" s="94" t="s">
        <v>1603</v>
      </c>
      <c r="X207" s="94" t="s">
        <v>1603</v>
      </c>
      <c r="Y207" s="94" t="s">
        <v>1603</v>
      </c>
      <c r="Z207" s="94" t="s">
        <v>1603</v>
      </c>
      <c r="AA207" s="94" t="s">
        <v>1603</v>
      </c>
      <c r="AB207" s="94" t="s">
        <v>1603</v>
      </c>
      <c r="AC207" s="94" t="s">
        <v>1603</v>
      </c>
      <c r="AD207" s="94" t="s">
        <v>1603</v>
      </c>
      <c r="AE207" s="94" t="s">
        <v>1603</v>
      </c>
      <c r="AF207" s="94" t="s">
        <v>1603</v>
      </c>
      <c r="AG207" s="94" t="s">
        <v>1603</v>
      </c>
      <c r="AH207" s="94" t="s">
        <v>1603</v>
      </c>
      <c r="AI207" s="94" t="s">
        <v>1603</v>
      </c>
      <c r="AJ207" s="94" t="s">
        <v>1603</v>
      </c>
      <c r="AK207" s="97">
        <f t="shared" si="13"/>
        <v>54.78</v>
      </c>
      <c r="AL207" s="94" t="s">
        <v>1603</v>
      </c>
      <c r="AM207" s="94" t="s">
        <v>1603</v>
      </c>
      <c r="AN207" s="94">
        <v>2.76</v>
      </c>
      <c r="AO207" s="94" t="s">
        <v>1603</v>
      </c>
      <c r="AP207" s="94" t="s">
        <v>1603</v>
      </c>
      <c r="AQ207" s="94" t="s">
        <v>1603</v>
      </c>
      <c r="AR207" s="94">
        <v>0.53</v>
      </c>
      <c r="AS207" s="94">
        <v>11</v>
      </c>
      <c r="AT207" s="94">
        <v>33.58</v>
      </c>
      <c r="AU207" s="94" t="s">
        <v>1603</v>
      </c>
      <c r="AV207" s="94">
        <v>6.91</v>
      </c>
    </row>
    <row r="208" spans="1:48" ht="13.5" customHeight="1" thickBot="1">
      <c r="A208" s="107" t="s">
        <v>2042</v>
      </c>
      <c r="B208" s="108" t="s">
        <v>1603</v>
      </c>
      <c r="C208" s="108" t="s">
        <v>1603</v>
      </c>
      <c r="D208" s="95" t="s">
        <v>1735</v>
      </c>
      <c r="E208" s="94">
        <f t="shared" si="14"/>
        <v>2140.91</v>
      </c>
      <c r="F208" s="94">
        <f t="shared" si="12"/>
        <v>1720.24</v>
      </c>
      <c r="G208" s="94">
        <v>637.64</v>
      </c>
      <c r="H208" s="94">
        <v>261.47</v>
      </c>
      <c r="I208" s="94">
        <v>48.22</v>
      </c>
      <c r="J208" s="94">
        <v>406.31</v>
      </c>
      <c r="K208" s="94" t="s">
        <v>1603</v>
      </c>
      <c r="L208" s="94">
        <v>265.79</v>
      </c>
      <c r="M208" s="94">
        <v>100.81</v>
      </c>
      <c r="N208" s="94">
        <f t="shared" si="15"/>
        <v>158.7</v>
      </c>
      <c r="O208" s="94">
        <v>15.98</v>
      </c>
      <c r="P208" s="94">
        <v>10.31</v>
      </c>
      <c r="Q208" s="94" t="s">
        <v>1603</v>
      </c>
      <c r="R208" s="94" t="s">
        <v>1603</v>
      </c>
      <c r="S208" s="94">
        <v>3.41</v>
      </c>
      <c r="T208" s="94">
        <v>3.81</v>
      </c>
      <c r="U208" s="94">
        <v>4.73</v>
      </c>
      <c r="V208" s="94" t="s">
        <v>1603</v>
      </c>
      <c r="W208" s="94">
        <v>0.09</v>
      </c>
      <c r="X208" s="94">
        <v>3.64</v>
      </c>
      <c r="Y208" s="94" t="s">
        <v>1603</v>
      </c>
      <c r="Z208" s="94" t="s">
        <v>1603</v>
      </c>
      <c r="AA208" s="94" t="s">
        <v>1603</v>
      </c>
      <c r="AB208" s="94">
        <v>4.82</v>
      </c>
      <c r="AC208" s="94" t="s">
        <v>1603</v>
      </c>
      <c r="AD208" s="94" t="s">
        <v>1603</v>
      </c>
      <c r="AE208" s="94">
        <v>2.19</v>
      </c>
      <c r="AF208" s="94" t="s">
        <v>1603</v>
      </c>
      <c r="AG208" s="94">
        <v>3.09</v>
      </c>
      <c r="AH208" s="94">
        <v>37.14</v>
      </c>
      <c r="AI208" s="94" t="s">
        <v>1603</v>
      </c>
      <c r="AJ208" s="94">
        <v>69.49</v>
      </c>
      <c r="AK208" s="97">
        <f t="shared" si="13"/>
        <v>261.97</v>
      </c>
      <c r="AL208" s="94" t="s">
        <v>1603</v>
      </c>
      <c r="AM208" s="94" t="s">
        <v>1603</v>
      </c>
      <c r="AN208" s="94">
        <v>9.37</v>
      </c>
      <c r="AO208" s="94">
        <v>0.11</v>
      </c>
      <c r="AP208" s="94">
        <v>5.42</v>
      </c>
      <c r="AQ208" s="94" t="s">
        <v>1603</v>
      </c>
      <c r="AR208" s="94">
        <v>0.01</v>
      </c>
      <c r="AS208" s="94">
        <v>46.02</v>
      </c>
      <c r="AT208" s="94">
        <v>163.01</v>
      </c>
      <c r="AU208" s="94" t="s">
        <v>1603</v>
      </c>
      <c r="AV208" s="94">
        <v>38.03</v>
      </c>
    </row>
    <row r="209" spans="1:48" ht="13.5" customHeight="1" thickBot="1">
      <c r="A209" s="107" t="s">
        <v>2043</v>
      </c>
      <c r="B209" s="108" t="s">
        <v>1603</v>
      </c>
      <c r="C209" s="108" t="s">
        <v>1603</v>
      </c>
      <c r="D209" s="95" t="s">
        <v>2044</v>
      </c>
      <c r="E209" s="94">
        <f t="shared" si="14"/>
        <v>0</v>
      </c>
      <c r="F209" s="94">
        <f t="shared" si="12"/>
        <v>0</v>
      </c>
      <c r="G209" s="94" t="s">
        <v>1603</v>
      </c>
      <c r="H209" s="94" t="s">
        <v>1603</v>
      </c>
      <c r="I209" s="94" t="s">
        <v>1603</v>
      </c>
      <c r="J209" s="94" t="s">
        <v>1603</v>
      </c>
      <c r="K209" s="94" t="s">
        <v>1603</v>
      </c>
      <c r="L209" s="94" t="s">
        <v>1603</v>
      </c>
      <c r="M209" s="94" t="s">
        <v>1603</v>
      </c>
      <c r="N209" s="94">
        <f t="shared" si="15"/>
        <v>0</v>
      </c>
      <c r="O209" s="94" t="s">
        <v>1603</v>
      </c>
      <c r="P209" s="94" t="s">
        <v>1603</v>
      </c>
      <c r="Q209" s="94" t="s">
        <v>1603</v>
      </c>
      <c r="R209" s="94" t="s">
        <v>1603</v>
      </c>
      <c r="S209" s="94" t="s">
        <v>1603</v>
      </c>
      <c r="T209" s="94" t="s">
        <v>1603</v>
      </c>
      <c r="U209" s="94" t="s">
        <v>1603</v>
      </c>
      <c r="V209" s="94" t="s">
        <v>1603</v>
      </c>
      <c r="W209" s="94" t="s">
        <v>1603</v>
      </c>
      <c r="X209" s="94" t="s">
        <v>1603</v>
      </c>
      <c r="Y209" s="94" t="s">
        <v>1603</v>
      </c>
      <c r="Z209" s="94" t="s">
        <v>1603</v>
      </c>
      <c r="AA209" s="94" t="s">
        <v>1603</v>
      </c>
      <c r="AB209" s="94" t="s">
        <v>1603</v>
      </c>
      <c r="AC209" s="94" t="s">
        <v>1603</v>
      </c>
      <c r="AD209" s="94" t="s">
        <v>1603</v>
      </c>
      <c r="AE209" s="94" t="s">
        <v>1603</v>
      </c>
      <c r="AF209" s="94" t="s">
        <v>1603</v>
      </c>
      <c r="AG209" s="94" t="s">
        <v>1603</v>
      </c>
      <c r="AH209" s="94" t="s">
        <v>1603</v>
      </c>
      <c r="AI209" s="94" t="s">
        <v>1603</v>
      </c>
      <c r="AJ209" s="94" t="s">
        <v>1603</v>
      </c>
      <c r="AK209" s="97">
        <f t="shared" si="13"/>
        <v>0</v>
      </c>
      <c r="AL209" s="94" t="s">
        <v>1603</v>
      </c>
      <c r="AM209" s="94" t="s">
        <v>1603</v>
      </c>
      <c r="AN209" s="94" t="s">
        <v>1603</v>
      </c>
      <c r="AO209" s="94" t="s">
        <v>1603</v>
      </c>
      <c r="AP209" s="94" t="s">
        <v>1603</v>
      </c>
      <c r="AQ209" s="94" t="s">
        <v>1603</v>
      </c>
      <c r="AR209" s="94" t="s">
        <v>1603</v>
      </c>
      <c r="AS209" s="94" t="s">
        <v>1603</v>
      </c>
      <c r="AT209" s="94" t="s">
        <v>1603</v>
      </c>
      <c r="AU209" s="94" t="s">
        <v>1603</v>
      </c>
      <c r="AV209" s="94" t="s">
        <v>1603</v>
      </c>
    </row>
    <row r="210" spans="1:48" ht="13.5" customHeight="1" thickBot="1">
      <c r="A210" s="107" t="s">
        <v>2045</v>
      </c>
      <c r="B210" s="108" t="s">
        <v>1603</v>
      </c>
      <c r="C210" s="108" t="s">
        <v>1603</v>
      </c>
      <c r="D210" s="95" t="s">
        <v>2046</v>
      </c>
      <c r="E210" s="94">
        <f t="shared" si="14"/>
        <v>9.33</v>
      </c>
      <c r="F210" s="94">
        <f t="shared" si="12"/>
        <v>0</v>
      </c>
      <c r="G210" s="94" t="s">
        <v>1603</v>
      </c>
      <c r="H210" s="94" t="s">
        <v>1603</v>
      </c>
      <c r="I210" s="94" t="s">
        <v>1603</v>
      </c>
      <c r="J210" s="94" t="s">
        <v>1603</v>
      </c>
      <c r="K210" s="94" t="s">
        <v>1603</v>
      </c>
      <c r="L210" s="94" t="s">
        <v>1603</v>
      </c>
      <c r="M210" s="94" t="s">
        <v>1603</v>
      </c>
      <c r="N210" s="94">
        <f t="shared" si="15"/>
        <v>9.33</v>
      </c>
      <c r="O210" s="94">
        <v>0.33</v>
      </c>
      <c r="P210" s="94" t="s">
        <v>1603</v>
      </c>
      <c r="Q210" s="94" t="s">
        <v>1603</v>
      </c>
      <c r="R210" s="94" t="s">
        <v>1603</v>
      </c>
      <c r="S210" s="94" t="s">
        <v>1603</v>
      </c>
      <c r="T210" s="94" t="s">
        <v>1603</v>
      </c>
      <c r="U210" s="94" t="s">
        <v>1603</v>
      </c>
      <c r="V210" s="94" t="s">
        <v>1603</v>
      </c>
      <c r="W210" s="94" t="s">
        <v>1603</v>
      </c>
      <c r="X210" s="94" t="s">
        <v>1603</v>
      </c>
      <c r="Y210" s="94" t="s">
        <v>1603</v>
      </c>
      <c r="Z210" s="94" t="s">
        <v>1603</v>
      </c>
      <c r="AA210" s="94" t="s">
        <v>1603</v>
      </c>
      <c r="AB210" s="94" t="s">
        <v>1603</v>
      </c>
      <c r="AC210" s="94" t="s">
        <v>1603</v>
      </c>
      <c r="AD210" s="94" t="s">
        <v>1603</v>
      </c>
      <c r="AE210" s="94" t="s">
        <v>1603</v>
      </c>
      <c r="AF210" s="94" t="s">
        <v>1603</v>
      </c>
      <c r="AG210" s="94" t="s">
        <v>1603</v>
      </c>
      <c r="AH210" s="94" t="s">
        <v>1603</v>
      </c>
      <c r="AI210" s="94">
        <v>9</v>
      </c>
      <c r="AJ210" s="94" t="s">
        <v>1603</v>
      </c>
      <c r="AK210" s="97">
        <f t="shared" si="13"/>
        <v>0</v>
      </c>
      <c r="AL210" s="94" t="s">
        <v>1603</v>
      </c>
      <c r="AM210" s="94" t="s">
        <v>1603</v>
      </c>
      <c r="AN210" s="94" t="s">
        <v>1603</v>
      </c>
      <c r="AO210" s="94" t="s">
        <v>1603</v>
      </c>
      <c r="AP210" s="94" t="s">
        <v>1603</v>
      </c>
      <c r="AQ210" s="94" t="s">
        <v>1603</v>
      </c>
      <c r="AR210" s="94" t="s">
        <v>1603</v>
      </c>
      <c r="AS210" s="94" t="s">
        <v>1603</v>
      </c>
      <c r="AT210" s="94" t="s">
        <v>1603</v>
      </c>
      <c r="AU210" s="94" t="s">
        <v>1603</v>
      </c>
      <c r="AV210" s="94" t="s">
        <v>1603</v>
      </c>
    </row>
    <row r="211" spans="1:48" ht="13.5" customHeight="1" thickBot="1">
      <c r="A211" s="107" t="s">
        <v>2047</v>
      </c>
      <c r="B211" s="108" t="s">
        <v>1603</v>
      </c>
      <c r="C211" s="108" t="s">
        <v>1603</v>
      </c>
      <c r="D211" s="95" t="s">
        <v>2048</v>
      </c>
      <c r="E211" s="94">
        <f t="shared" si="14"/>
        <v>81.71000000000001</v>
      </c>
      <c r="F211" s="94">
        <f t="shared" si="12"/>
        <v>0</v>
      </c>
      <c r="G211" s="94" t="s">
        <v>1603</v>
      </c>
      <c r="H211" s="94" t="s">
        <v>1603</v>
      </c>
      <c r="I211" s="94" t="s">
        <v>1603</v>
      </c>
      <c r="J211" s="94" t="s">
        <v>1603</v>
      </c>
      <c r="K211" s="94" t="s">
        <v>1603</v>
      </c>
      <c r="L211" s="94" t="s">
        <v>1603</v>
      </c>
      <c r="M211" s="94" t="s">
        <v>1603</v>
      </c>
      <c r="N211" s="94">
        <f t="shared" si="15"/>
        <v>58.75</v>
      </c>
      <c r="O211" s="94" t="s">
        <v>1603</v>
      </c>
      <c r="P211" s="94" t="s">
        <v>1603</v>
      </c>
      <c r="Q211" s="94" t="s">
        <v>1603</v>
      </c>
      <c r="R211" s="94" t="s">
        <v>1603</v>
      </c>
      <c r="S211" s="94" t="s">
        <v>1603</v>
      </c>
      <c r="T211" s="94" t="s">
        <v>1603</v>
      </c>
      <c r="U211" s="94" t="s">
        <v>1603</v>
      </c>
      <c r="V211" s="94" t="s">
        <v>1603</v>
      </c>
      <c r="W211" s="94" t="s">
        <v>1603</v>
      </c>
      <c r="X211" s="94" t="s">
        <v>1603</v>
      </c>
      <c r="Y211" s="94" t="s">
        <v>1603</v>
      </c>
      <c r="Z211" s="94" t="s">
        <v>1603</v>
      </c>
      <c r="AA211" s="94" t="s">
        <v>1603</v>
      </c>
      <c r="AB211" s="94" t="s">
        <v>1603</v>
      </c>
      <c r="AC211" s="94" t="s">
        <v>1603</v>
      </c>
      <c r="AD211" s="94" t="s">
        <v>1603</v>
      </c>
      <c r="AE211" s="94">
        <v>58.75</v>
      </c>
      <c r="AF211" s="94" t="s">
        <v>1603</v>
      </c>
      <c r="AG211" s="94" t="s">
        <v>1603</v>
      </c>
      <c r="AH211" s="94" t="s">
        <v>1603</v>
      </c>
      <c r="AI211" s="94" t="s">
        <v>1603</v>
      </c>
      <c r="AJ211" s="94" t="s">
        <v>1603</v>
      </c>
      <c r="AK211" s="97">
        <f t="shared" si="13"/>
        <v>22.96</v>
      </c>
      <c r="AL211" s="94" t="s">
        <v>1603</v>
      </c>
      <c r="AM211" s="94" t="s">
        <v>1603</v>
      </c>
      <c r="AN211" s="94" t="s">
        <v>1603</v>
      </c>
      <c r="AO211" s="94" t="s">
        <v>1603</v>
      </c>
      <c r="AP211" s="94" t="s">
        <v>1603</v>
      </c>
      <c r="AQ211" s="94" t="s">
        <v>1603</v>
      </c>
      <c r="AR211" s="94" t="s">
        <v>1603</v>
      </c>
      <c r="AS211" s="94">
        <v>5.86</v>
      </c>
      <c r="AT211" s="94">
        <v>17.1</v>
      </c>
      <c r="AU211" s="94" t="s">
        <v>1603</v>
      </c>
      <c r="AV211" s="94" t="s">
        <v>1603</v>
      </c>
    </row>
    <row r="212" spans="1:48" ht="13.5" customHeight="1" thickBot="1">
      <c r="A212" s="107" t="s">
        <v>2049</v>
      </c>
      <c r="B212" s="108" t="s">
        <v>1603</v>
      </c>
      <c r="C212" s="108" t="s">
        <v>1603</v>
      </c>
      <c r="D212" s="95" t="s">
        <v>2050</v>
      </c>
      <c r="E212" s="94">
        <f t="shared" si="14"/>
        <v>887.17</v>
      </c>
      <c r="F212" s="94">
        <f t="shared" si="12"/>
        <v>694.4</v>
      </c>
      <c r="G212" s="94">
        <v>237.34</v>
      </c>
      <c r="H212" s="94">
        <v>280.67</v>
      </c>
      <c r="I212" s="94">
        <v>15.66</v>
      </c>
      <c r="J212" s="94">
        <v>160.73</v>
      </c>
      <c r="K212" s="94" t="s">
        <v>1603</v>
      </c>
      <c r="L212" s="94" t="s">
        <v>1603</v>
      </c>
      <c r="M212" s="94" t="s">
        <v>1603</v>
      </c>
      <c r="N212" s="94">
        <f t="shared" si="15"/>
        <v>148.39999999999998</v>
      </c>
      <c r="O212" s="94">
        <v>1</v>
      </c>
      <c r="P212" s="94" t="s">
        <v>1603</v>
      </c>
      <c r="Q212" s="94" t="s">
        <v>1603</v>
      </c>
      <c r="R212" s="94" t="s">
        <v>1603</v>
      </c>
      <c r="S212" s="94" t="s">
        <v>1603</v>
      </c>
      <c r="T212" s="94" t="s">
        <v>1603</v>
      </c>
      <c r="U212" s="94" t="s">
        <v>1603</v>
      </c>
      <c r="V212" s="94" t="s">
        <v>1603</v>
      </c>
      <c r="W212" s="94" t="s">
        <v>1603</v>
      </c>
      <c r="X212" s="94">
        <v>1.48</v>
      </c>
      <c r="Y212" s="94">
        <v>7.85</v>
      </c>
      <c r="Z212" s="94">
        <v>1.45</v>
      </c>
      <c r="AA212" s="94">
        <v>0.85</v>
      </c>
      <c r="AB212" s="94">
        <v>4.3</v>
      </c>
      <c r="AC212" s="94" t="s">
        <v>1603</v>
      </c>
      <c r="AD212" s="94" t="s">
        <v>1603</v>
      </c>
      <c r="AE212" s="94">
        <v>123.21</v>
      </c>
      <c r="AF212" s="94" t="s">
        <v>1603</v>
      </c>
      <c r="AG212" s="94" t="s">
        <v>1603</v>
      </c>
      <c r="AH212" s="94">
        <v>8.26</v>
      </c>
      <c r="AI212" s="94" t="s">
        <v>1603</v>
      </c>
      <c r="AJ212" s="94" t="s">
        <v>1603</v>
      </c>
      <c r="AK212" s="97">
        <f t="shared" si="13"/>
        <v>44.370000000000005</v>
      </c>
      <c r="AL212" s="94" t="s">
        <v>1603</v>
      </c>
      <c r="AM212" s="94" t="s">
        <v>1603</v>
      </c>
      <c r="AN212" s="94" t="s">
        <v>1603</v>
      </c>
      <c r="AO212" s="94">
        <v>3.73</v>
      </c>
      <c r="AP212" s="94" t="s">
        <v>1603</v>
      </c>
      <c r="AQ212" s="94" t="s">
        <v>1603</v>
      </c>
      <c r="AR212" s="94" t="s">
        <v>1603</v>
      </c>
      <c r="AS212" s="94">
        <v>17.23</v>
      </c>
      <c r="AT212" s="94">
        <v>23.41</v>
      </c>
      <c r="AU212" s="94" t="s">
        <v>1603</v>
      </c>
      <c r="AV212" s="94" t="s">
        <v>1603</v>
      </c>
    </row>
    <row r="213" spans="1:48" ht="13.5" customHeight="1" thickBot="1">
      <c r="A213" s="107" t="s">
        <v>2051</v>
      </c>
      <c r="B213" s="108" t="s">
        <v>1603</v>
      </c>
      <c r="C213" s="108" t="s">
        <v>1603</v>
      </c>
      <c r="D213" s="95" t="s">
        <v>1725</v>
      </c>
      <c r="E213" s="94">
        <f t="shared" si="14"/>
        <v>261.43</v>
      </c>
      <c r="F213" s="94">
        <f t="shared" si="12"/>
        <v>243.35</v>
      </c>
      <c r="G213" s="94">
        <v>77.13</v>
      </c>
      <c r="H213" s="94">
        <v>99.08</v>
      </c>
      <c r="I213" s="94">
        <v>7.15</v>
      </c>
      <c r="J213" s="94">
        <v>59.99</v>
      </c>
      <c r="K213" s="94" t="s">
        <v>1603</v>
      </c>
      <c r="L213" s="94" t="s">
        <v>1603</v>
      </c>
      <c r="M213" s="94" t="s">
        <v>1603</v>
      </c>
      <c r="N213" s="94">
        <f t="shared" si="15"/>
        <v>2.5</v>
      </c>
      <c r="O213" s="94" t="s">
        <v>1603</v>
      </c>
      <c r="P213" s="94" t="s">
        <v>1603</v>
      </c>
      <c r="Q213" s="94" t="s">
        <v>1603</v>
      </c>
      <c r="R213" s="94" t="s">
        <v>1603</v>
      </c>
      <c r="S213" s="94" t="s">
        <v>1603</v>
      </c>
      <c r="T213" s="94" t="s">
        <v>1603</v>
      </c>
      <c r="U213" s="94" t="s">
        <v>1603</v>
      </c>
      <c r="V213" s="94" t="s">
        <v>1603</v>
      </c>
      <c r="W213" s="94" t="s">
        <v>1603</v>
      </c>
      <c r="X213" s="94" t="s">
        <v>1603</v>
      </c>
      <c r="Y213" s="94" t="s">
        <v>1603</v>
      </c>
      <c r="Z213" s="94" t="s">
        <v>1603</v>
      </c>
      <c r="AA213" s="94" t="s">
        <v>1603</v>
      </c>
      <c r="AB213" s="94" t="s">
        <v>1603</v>
      </c>
      <c r="AC213" s="94" t="s">
        <v>1603</v>
      </c>
      <c r="AD213" s="94" t="s">
        <v>1603</v>
      </c>
      <c r="AE213" s="94" t="s">
        <v>1603</v>
      </c>
      <c r="AF213" s="94" t="s">
        <v>1603</v>
      </c>
      <c r="AG213" s="94" t="s">
        <v>1603</v>
      </c>
      <c r="AH213" s="94">
        <v>2.5</v>
      </c>
      <c r="AI213" s="94" t="s">
        <v>1603</v>
      </c>
      <c r="AJ213" s="94" t="s">
        <v>1603</v>
      </c>
      <c r="AK213" s="97">
        <f t="shared" si="13"/>
        <v>15.579999999999998</v>
      </c>
      <c r="AL213" s="94" t="s">
        <v>1603</v>
      </c>
      <c r="AM213" s="94" t="s">
        <v>1603</v>
      </c>
      <c r="AN213" s="94" t="s">
        <v>1603</v>
      </c>
      <c r="AO213" s="94" t="s">
        <v>1603</v>
      </c>
      <c r="AP213" s="94" t="s">
        <v>1603</v>
      </c>
      <c r="AQ213" s="94" t="s">
        <v>1603</v>
      </c>
      <c r="AR213" s="94" t="s">
        <v>1603</v>
      </c>
      <c r="AS213" s="94">
        <v>5.8</v>
      </c>
      <c r="AT213" s="94">
        <v>9.78</v>
      </c>
      <c r="AU213" s="94" t="s">
        <v>1603</v>
      </c>
      <c r="AV213" s="94" t="s">
        <v>1603</v>
      </c>
    </row>
    <row r="214" spans="1:48" ht="13.5" customHeight="1" thickBot="1">
      <c r="A214" s="107" t="s">
        <v>2052</v>
      </c>
      <c r="B214" s="108" t="s">
        <v>1603</v>
      </c>
      <c r="C214" s="108" t="s">
        <v>1603</v>
      </c>
      <c r="D214" s="95" t="s">
        <v>2053</v>
      </c>
      <c r="E214" s="94">
        <f t="shared" si="14"/>
        <v>488.70000000000005</v>
      </c>
      <c r="F214" s="94">
        <f aca="true" t="shared" si="16" ref="F214:F252">SUM(G214:M214)</f>
        <v>451.06</v>
      </c>
      <c r="G214" s="94">
        <v>160.21</v>
      </c>
      <c r="H214" s="94">
        <v>181.59</v>
      </c>
      <c r="I214" s="94">
        <v>8.52</v>
      </c>
      <c r="J214" s="94">
        <v>100.74</v>
      </c>
      <c r="K214" s="94" t="s">
        <v>1603</v>
      </c>
      <c r="L214" s="94" t="s">
        <v>1603</v>
      </c>
      <c r="M214" s="94" t="s">
        <v>1603</v>
      </c>
      <c r="N214" s="94">
        <f t="shared" si="15"/>
        <v>8.86</v>
      </c>
      <c r="O214" s="94" t="s">
        <v>1603</v>
      </c>
      <c r="P214" s="94" t="s">
        <v>1603</v>
      </c>
      <c r="Q214" s="94" t="s">
        <v>1603</v>
      </c>
      <c r="R214" s="94" t="s">
        <v>1603</v>
      </c>
      <c r="S214" s="94" t="s">
        <v>1603</v>
      </c>
      <c r="T214" s="94" t="s">
        <v>1603</v>
      </c>
      <c r="U214" s="94" t="s">
        <v>1603</v>
      </c>
      <c r="V214" s="94" t="s">
        <v>1603</v>
      </c>
      <c r="W214" s="94" t="s">
        <v>1603</v>
      </c>
      <c r="X214" s="94" t="s">
        <v>1603</v>
      </c>
      <c r="Y214" s="94" t="s">
        <v>1603</v>
      </c>
      <c r="Z214" s="94" t="s">
        <v>1603</v>
      </c>
      <c r="AA214" s="94" t="s">
        <v>1603</v>
      </c>
      <c r="AB214" s="94">
        <v>3.1</v>
      </c>
      <c r="AC214" s="94" t="s">
        <v>1603</v>
      </c>
      <c r="AD214" s="94" t="s">
        <v>1603</v>
      </c>
      <c r="AE214" s="94" t="s">
        <v>1603</v>
      </c>
      <c r="AF214" s="94" t="s">
        <v>1603</v>
      </c>
      <c r="AG214" s="94" t="s">
        <v>1603</v>
      </c>
      <c r="AH214" s="94">
        <v>5.76</v>
      </c>
      <c r="AI214" s="94" t="s">
        <v>1603</v>
      </c>
      <c r="AJ214" s="94" t="s">
        <v>1603</v>
      </c>
      <c r="AK214" s="97">
        <f t="shared" si="13"/>
        <v>28.78</v>
      </c>
      <c r="AL214" s="94" t="s">
        <v>1603</v>
      </c>
      <c r="AM214" s="94" t="s">
        <v>1603</v>
      </c>
      <c r="AN214" s="94" t="s">
        <v>1603</v>
      </c>
      <c r="AO214" s="94">
        <v>3.73</v>
      </c>
      <c r="AP214" s="94" t="s">
        <v>1603</v>
      </c>
      <c r="AQ214" s="94" t="s">
        <v>1603</v>
      </c>
      <c r="AR214" s="94" t="s">
        <v>1603</v>
      </c>
      <c r="AS214" s="94">
        <v>11.43</v>
      </c>
      <c r="AT214" s="94">
        <v>13.62</v>
      </c>
      <c r="AU214" s="94" t="s">
        <v>1603</v>
      </c>
      <c r="AV214" s="94" t="s">
        <v>1603</v>
      </c>
    </row>
    <row r="215" spans="1:48" ht="13.5" customHeight="1" thickBot="1">
      <c r="A215" s="107" t="s">
        <v>2054</v>
      </c>
      <c r="B215" s="108" t="s">
        <v>1603</v>
      </c>
      <c r="C215" s="108" t="s">
        <v>1603</v>
      </c>
      <c r="D215" s="95" t="s">
        <v>2055</v>
      </c>
      <c r="E215" s="94">
        <f t="shared" si="14"/>
        <v>13.829999999999998</v>
      </c>
      <c r="F215" s="94">
        <f t="shared" si="16"/>
        <v>0</v>
      </c>
      <c r="G215" s="94" t="s">
        <v>1603</v>
      </c>
      <c r="H215" s="94" t="s">
        <v>1603</v>
      </c>
      <c r="I215" s="94" t="s">
        <v>1603</v>
      </c>
      <c r="J215" s="94" t="s">
        <v>1603</v>
      </c>
      <c r="K215" s="94" t="s">
        <v>1603</v>
      </c>
      <c r="L215" s="94" t="s">
        <v>1603</v>
      </c>
      <c r="M215" s="94" t="s">
        <v>1603</v>
      </c>
      <c r="N215" s="94">
        <f t="shared" si="15"/>
        <v>13.829999999999998</v>
      </c>
      <c r="O215" s="94">
        <v>1</v>
      </c>
      <c r="P215" s="94" t="s">
        <v>1603</v>
      </c>
      <c r="Q215" s="94" t="s">
        <v>1603</v>
      </c>
      <c r="R215" s="94" t="s">
        <v>1603</v>
      </c>
      <c r="S215" s="94" t="s">
        <v>1603</v>
      </c>
      <c r="T215" s="94" t="s">
        <v>1603</v>
      </c>
      <c r="U215" s="94" t="s">
        <v>1603</v>
      </c>
      <c r="V215" s="94" t="s">
        <v>1603</v>
      </c>
      <c r="W215" s="94" t="s">
        <v>1603</v>
      </c>
      <c r="X215" s="94">
        <v>1.48</v>
      </c>
      <c r="Y215" s="94">
        <v>7.85</v>
      </c>
      <c r="Z215" s="94">
        <v>1.45</v>
      </c>
      <c r="AA215" s="94">
        <v>0.85</v>
      </c>
      <c r="AB215" s="94">
        <v>1.2</v>
      </c>
      <c r="AC215" s="94" t="s">
        <v>1603</v>
      </c>
      <c r="AD215" s="94" t="s">
        <v>1603</v>
      </c>
      <c r="AE215" s="94" t="s">
        <v>1603</v>
      </c>
      <c r="AF215" s="94" t="s">
        <v>1603</v>
      </c>
      <c r="AG215" s="94" t="s">
        <v>1603</v>
      </c>
      <c r="AH215" s="94" t="s">
        <v>1603</v>
      </c>
      <c r="AI215" s="94" t="s">
        <v>1603</v>
      </c>
      <c r="AJ215" s="94" t="s">
        <v>1603</v>
      </c>
      <c r="AK215" s="97">
        <f t="shared" si="13"/>
        <v>0</v>
      </c>
      <c r="AL215" s="94" t="s">
        <v>1603</v>
      </c>
      <c r="AM215" s="94" t="s">
        <v>1603</v>
      </c>
      <c r="AN215" s="94" t="s">
        <v>1603</v>
      </c>
      <c r="AO215" s="94" t="s">
        <v>1603</v>
      </c>
      <c r="AP215" s="94" t="s">
        <v>1603</v>
      </c>
      <c r="AQ215" s="94" t="s">
        <v>1603</v>
      </c>
      <c r="AR215" s="94" t="s">
        <v>1603</v>
      </c>
      <c r="AS215" s="94" t="s">
        <v>1603</v>
      </c>
      <c r="AT215" s="94" t="s">
        <v>1603</v>
      </c>
      <c r="AU215" s="94" t="s">
        <v>1603</v>
      </c>
      <c r="AV215" s="94" t="s">
        <v>1603</v>
      </c>
    </row>
    <row r="216" spans="1:48" ht="13.5" customHeight="1" thickBot="1">
      <c r="A216" s="107" t="s">
        <v>2056</v>
      </c>
      <c r="B216" s="108" t="s">
        <v>1603</v>
      </c>
      <c r="C216" s="108" t="s">
        <v>1603</v>
      </c>
      <c r="D216" s="95" t="s">
        <v>2057</v>
      </c>
      <c r="E216" s="94">
        <f t="shared" si="14"/>
        <v>123.21</v>
      </c>
      <c r="F216" s="94">
        <f t="shared" si="16"/>
        <v>0</v>
      </c>
      <c r="G216" s="94" t="s">
        <v>1603</v>
      </c>
      <c r="H216" s="94" t="s">
        <v>1603</v>
      </c>
      <c r="I216" s="94" t="s">
        <v>1603</v>
      </c>
      <c r="J216" s="94" t="s">
        <v>1603</v>
      </c>
      <c r="K216" s="94" t="s">
        <v>1603</v>
      </c>
      <c r="L216" s="94" t="s">
        <v>1603</v>
      </c>
      <c r="M216" s="94" t="s">
        <v>1603</v>
      </c>
      <c r="N216" s="94">
        <f t="shared" si="15"/>
        <v>123.21</v>
      </c>
      <c r="O216" s="94" t="s">
        <v>1603</v>
      </c>
      <c r="P216" s="94" t="s">
        <v>1603</v>
      </c>
      <c r="Q216" s="94" t="s">
        <v>1603</v>
      </c>
      <c r="R216" s="94" t="s">
        <v>1603</v>
      </c>
      <c r="S216" s="94" t="s">
        <v>1603</v>
      </c>
      <c r="T216" s="94" t="s">
        <v>1603</v>
      </c>
      <c r="U216" s="94" t="s">
        <v>1603</v>
      </c>
      <c r="V216" s="94" t="s">
        <v>1603</v>
      </c>
      <c r="W216" s="94" t="s">
        <v>1603</v>
      </c>
      <c r="X216" s="94" t="s">
        <v>1603</v>
      </c>
      <c r="Y216" s="94" t="s">
        <v>1603</v>
      </c>
      <c r="Z216" s="94" t="s">
        <v>1603</v>
      </c>
      <c r="AA216" s="94" t="s">
        <v>1603</v>
      </c>
      <c r="AB216" s="94" t="s">
        <v>1603</v>
      </c>
      <c r="AC216" s="94" t="s">
        <v>1603</v>
      </c>
      <c r="AD216" s="94" t="s">
        <v>1603</v>
      </c>
      <c r="AE216" s="94">
        <v>123.21</v>
      </c>
      <c r="AF216" s="94" t="s">
        <v>1603</v>
      </c>
      <c r="AG216" s="94" t="s">
        <v>1603</v>
      </c>
      <c r="AH216" s="94" t="s">
        <v>1603</v>
      </c>
      <c r="AI216" s="94" t="s">
        <v>1603</v>
      </c>
      <c r="AJ216" s="94" t="s">
        <v>1603</v>
      </c>
      <c r="AK216" s="97">
        <f t="shared" si="13"/>
        <v>0</v>
      </c>
      <c r="AL216" s="94" t="s">
        <v>1603</v>
      </c>
      <c r="AM216" s="94" t="s">
        <v>1603</v>
      </c>
      <c r="AN216" s="94" t="s">
        <v>1603</v>
      </c>
      <c r="AO216" s="94" t="s">
        <v>1603</v>
      </c>
      <c r="AP216" s="94" t="s">
        <v>1603</v>
      </c>
      <c r="AQ216" s="94" t="s">
        <v>1603</v>
      </c>
      <c r="AR216" s="94" t="s">
        <v>1603</v>
      </c>
      <c r="AS216" s="94" t="s">
        <v>1603</v>
      </c>
      <c r="AT216" s="94" t="s">
        <v>1603</v>
      </c>
      <c r="AU216" s="94" t="s">
        <v>1603</v>
      </c>
      <c r="AV216" s="94" t="s">
        <v>1603</v>
      </c>
    </row>
    <row r="217" spans="1:48" ht="13.5" customHeight="1" thickBot="1">
      <c r="A217" s="107" t="s">
        <v>2058</v>
      </c>
      <c r="B217" s="108" t="s">
        <v>1603</v>
      </c>
      <c r="C217" s="108" t="s">
        <v>1603</v>
      </c>
      <c r="D217" s="95" t="s">
        <v>2059</v>
      </c>
      <c r="E217" s="94">
        <f t="shared" si="14"/>
        <v>1010.41</v>
      </c>
      <c r="F217" s="94">
        <f t="shared" si="16"/>
        <v>850.5</v>
      </c>
      <c r="G217" s="94">
        <v>289.13</v>
      </c>
      <c r="H217" s="94">
        <v>354.38</v>
      </c>
      <c r="I217" s="94">
        <v>19.2</v>
      </c>
      <c r="J217" s="94">
        <v>185.79</v>
      </c>
      <c r="K217" s="94">
        <v>2</v>
      </c>
      <c r="L217" s="94" t="s">
        <v>1603</v>
      </c>
      <c r="M217" s="94" t="s">
        <v>1603</v>
      </c>
      <c r="N217" s="94">
        <f t="shared" si="15"/>
        <v>11.63</v>
      </c>
      <c r="O217" s="94">
        <v>0.49</v>
      </c>
      <c r="P217" s="94">
        <v>0.08</v>
      </c>
      <c r="Q217" s="94" t="s">
        <v>1603</v>
      </c>
      <c r="R217" s="94" t="s">
        <v>1603</v>
      </c>
      <c r="S217" s="94" t="s">
        <v>1603</v>
      </c>
      <c r="T217" s="94" t="s">
        <v>1603</v>
      </c>
      <c r="U217" s="94">
        <v>0.47</v>
      </c>
      <c r="V217" s="94" t="s">
        <v>1603</v>
      </c>
      <c r="W217" s="94" t="s">
        <v>1603</v>
      </c>
      <c r="X217" s="94" t="s">
        <v>1603</v>
      </c>
      <c r="Y217" s="94">
        <v>4.19</v>
      </c>
      <c r="Z217" s="94" t="s">
        <v>1603</v>
      </c>
      <c r="AA217" s="94" t="s">
        <v>1603</v>
      </c>
      <c r="AB217" s="94">
        <v>1.69</v>
      </c>
      <c r="AC217" s="94" t="s">
        <v>1603</v>
      </c>
      <c r="AD217" s="94" t="s">
        <v>1603</v>
      </c>
      <c r="AE217" s="94" t="s">
        <v>1603</v>
      </c>
      <c r="AF217" s="94" t="s">
        <v>1603</v>
      </c>
      <c r="AG217" s="94" t="s">
        <v>1603</v>
      </c>
      <c r="AH217" s="94">
        <v>4.56</v>
      </c>
      <c r="AI217" s="94" t="s">
        <v>1603</v>
      </c>
      <c r="AJ217" s="94">
        <v>0.15</v>
      </c>
      <c r="AK217" s="97">
        <f t="shared" si="13"/>
        <v>148.27999999999997</v>
      </c>
      <c r="AL217" s="94" t="s">
        <v>1603</v>
      </c>
      <c r="AM217" s="94" t="s">
        <v>1603</v>
      </c>
      <c r="AN217" s="94">
        <v>4.15</v>
      </c>
      <c r="AO217" s="94">
        <v>16.06</v>
      </c>
      <c r="AP217" s="94">
        <v>15.94</v>
      </c>
      <c r="AQ217" s="94" t="s">
        <v>1603</v>
      </c>
      <c r="AR217" s="94">
        <v>0.08</v>
      </c>
      <c r="AS217" s="94">
        <v>26.42</v>
      </c>
      <c r="AT217" s="94">
        <v>78.71</v>
      </c>
      <c r="AU217" s="94" t="s">
        <v>1603</v>
      </c>
      <c r="AV217" s="94">
        <v>6.92</v>
      </c>
    </row>
    <row r="218" spans="1:48" ht="13.5" customHeight="1" thickBot="1">
      <c r="A218" s="107" t="s">
        <v>2060</v>
      </c>
      <c r="B218" s="108" t="s">
        <v>1603</v>
      </c>
      <c r="C218" s="108" t="s">
        <v>1603</v>
      </c>
      <c r="D218" s="95" t="s">
        <v>1725</v>
      </c>
      <c r="E218" s="94">
        <f t="shared" si="14"/>
        <v>139.52</v>
      </c>
      <c r="F218" s="94">
        <f t="shared" si="16"/>
        <v>114.15</v>
      </c>
      <c r="G218" s="94">
        <v>37.34</v>
      </c>
      <c r="H218" s="94">
        <v>49.39</v>
      </c>
      <c r="I218" s="94">
        <v>3.35</v>
      </c>
      <c r="J218" s="94">
        <v>24.07</v>
      </c>
      <c r="K218" s="94" t="s">
        <v>1603</v>
      </c>
      <c r="L218" s="94" t="s">
        <v>1603</v>
      </c>
      <c r="M218" s="94" t="s">
        <v>1603</v>
      </c>
      <c r="N218" s="94">
        <f t="shared" si="15"/>
        <v>0.39</v>
      </c>
      <c r="O218" s="94" t="s">
        <v>1603</v>
      </c>
      <c r="P218" s="94" t="s">
        <v>1603</v>
      </c>
      <c r="Q218" s="94" t="s">
        <v>1603</v>
      </c>
      <c r="R218" s="94" t="s">
        <v>1603</v>
      </c>
      <c r="S218" s="94" t="s">
        <v>1603</v>
      </c>
      <c r="T218" s="94" t="s">
        <v>1603</v>
      </c>
      <c r="U218" s="94" t="s">
        <v>1603</v>
      </c>
      <c r="V218" s="94" t="s">
        <v>1603</v>
      </c>
      <c r="W218" s="94" t="s">
        <v>1603</v>
      </c>
      <c r="X218" s="94" t="s">
        <v>1603</v>
      </c>
      <c r="Y218" s="94" t="s">
        <v>1603</v>
      </c>
      <c r="Z218" s="94" t="s">
        <v>1603</v>
      </c>
      <c r="AA218" s="94" t="s">
        <v>1603</v>
      </c>
      <c r="AB218" s="94">
        <v>0.39</v>
      </c>
      <c r="AC218" s="94" t="s">
        <v>1603</v>
      </c>
      <c r="AD218" s="94" t="s">
        <v>1603</v>
      </c>
      <c r="AE218" s="94" t="s">
        <v>1603</v>
      </c>
      <c r="AF218" s="94" t="s">
        <v>1603</v>
      </c>
      <c r="AG218" s="94" t="s">
        <v>1603</v>
      </c>
      <c r="AH218" s="94" t="s">
        <v>1603</v>
      </c>
      <c r="AI218" s="94" t="s">
        <v>1603</v>
      </c>
      <c r="AJ218" s="94" t="s">
        <v>1603</v>
      </c>
      <c r="AK218" s="97">
        <f t="shared" si="13"/>
        <v>24.98</v>
      </c>
      <c r="AL218" s="94" t="s">
        <v>1603</v>
      </c>
      <c r="AM218" s="94" t="s">
        <v>1603</v>
      </c>
      <c r="AN218" s="94" t="s">
        <v>1603</v>
      </c>
      <c r="AO218" s="94">
        <v>6.26</v>
      </c>
      <c r="AP218" s="94">
        <v>2.06</v>
      </c>
      <c r="AQ218" s="94" t="s">
        <v>1603</v>
      </c>
      <c r="AR218" s="94">
        <v>0.01</v>
      </c>
      <c r="AS218" s="94">
        <v>3.24</v>
      </c>
      <c r="AT218" s="94">
        <v>12.91</v>
      </c>
      <c r="AU218" s="94" t="s">
        <v>1603</v>
      </c>
      <c r="AV218" s="94">
        <v>0.5</v>
      </c>
    </row>
    <row r="219" spans="1:48" ht="13.5" customHeight="1" thickBot="1">
      <c r="A219" s="107" t="s">
        <v>2061</v>
      </c>
      <c r="B219" s="108" t="s">
        <v>1603</v>
      </c>
      <c r="C219" s="108" t="s">
        <v>1603</v>
      </c>
      <c r="D219" s="95" t="s">
        <v>2062</v>
      </c>
      <c r="E219" s="94">
        <f t="shared" si="14"/>
        <v>0</v>
      </c>
      <c r="F219" s="94">
        <f t="shared" si="16"/>
        <v>0</v>
      </c>
      <c r="G219" s="94" t="s">
        <v>1603</v>
      </c>
      <c r="H219" s="94" t="s">
        <v>1603</v>
      </c>
      <c r="I219" s="94" t="s">
        <v>1603</v>
      </c>
      <c r="J219" s="94" t="s">
        <v>1603</v>
      </c>
      <c r="K219" s="94" t="s">
        <v>1603</v>
      </c>
      <c r="L219" s="94" t="s">
        <v>1603</v>
      </c>
      <c r="M219" s="94" t="s">
        <v>1603</v>
      </c>
      <c r="N219" s="94">
        <f t="shared" si="15"/>
        <v>0</v>
      </c>
      <c r="O219" s="94" t="s">
        <v>1603</v>
      </c>
      <c r="P219" s="94" t="s">
        <v>1603</v>
      </c>
      <c r="Q219" s="94" t="s">
        <v>1603</v>
      </c>
      <c r="R219" s="94" t="s">
        <v>1603</v>
      </c>
      <c r="S219" s="94" t="s">
        <v>1603</v>
      </c>
      <c r="T219" s="94" t="s">
        <v>1603</v>
      </c>
      <c r="U219" s="94" t="s">
        <v>1603</v>
      </c>
      <c r="V219" s="94" t="s">
        <v>1603</v>
      </c>
      <c r="W219" s="94" t="s">
        <v>1603</v>
      </c>
      <c r="X219" s="94" t="s">
        <v>1603</v>
      </c>
      <c r="Y219" s="94" t="s">
        <v>1603</v>
      </c>
      <c r="Z219" s="94" t="s">
        <v>1603</v>
      </c>
      <c r="AA219" s="94" t="s">
        <v>1603</v>
      </c>
      <c r="AB219" s="94" t="s">
        <v>1603</v>
      </c>
      <c r="AC219" s="94" t="s">
        <v>1603</v>
      </c>
      <c r="AD219" s="94" t="s">
        <v>1603</v>
      </c>
      <c r="AE219" s="94" t="s">
        <v>1603</v>
      </c>
      <c r="AF219" s="94" t="s">
        <v>1603</v>
      </c>
      <c r="AG219" s="94" t="s">
        <v>1603</v>
      </c>
      <c r="AH219" s="94" t="s">
        <v>1603</v>
      </c>
      <c r="AI219" s="94" t="s">
        <v>1603</v>
      </c>
      <c r="AJ219" s="94" t="s">
        <v>1603</v>
      </c>
      <c r="AK219" s="97">
        <f t="shared" si="13"/>
        <v>0</v>
      </c>
      <c r="AL219" s="94" t="s">
        <v>1603</v>
      </c>
      <c r="AM219" s="94" t="s">
        <v>1603</v>
      </c>
      <c r="AN219" s="94" t="s">
        <v>1603</v>
      </c>
      <c r="AO219" s="94" t="s">
        <v>1603</v>
      </c>
      <c r="AP219" s="94" t="s">
        <v>1603</v>
      </c>
      <c r="AQ219" s="94" t="s">
        <v>1603</v>
      </c>
      <c r="AR219" s="94" t="s">
        <v>1603</v>
      </c>
      <c r="AS219" s="94" t="s">
        <v>1603</v>
      </c>
      <c r="AT219" s="94" t="s">
        <v>1603</v>
      </c>
      <c r="AU219" s="94" t="s">
        <v>1603</v>
      </c>
      <c r="AV219" s="94" t="s">
        <v>1603</v>
      </c>
    </row>
    <row r="220" spans="1:48" ht="13.5" customHeight="1" thickBot="1">
      <c r="A220" s="107" t="s">
        <v>2063</v>
      </c>
      <c r="B220" s="108" t="s">
        <v>1603</v>
      </c>
      <c r="C220" s="108" t="s">
        <v>1603</v>
      </c>
      <c r="D220" s="95" t="s">
        <v>2064</v>
      </c>
      <c r="E220" s="94">
        <f t="shared" si="14"/>
        <v>622.5000000000001</v>
      </c>
      <c r="F220" s="94">
        <f t="shared" si="16"/>
        <v>530.74</v>
      </c>
      <c r="G220" s="94">
        <v>183.64</v>
      </c>
      <c r="H220" s="94">
        <v>227.21</v>
      </c>
      <c r="I220" s="94">
        <v>10.18</v>
      </c>
      <c r="J220" s="94">
        <v>107.71</v>
      </c>
      <c r="K220" s="94">
        <v>2</v>
      </c>
      <c r="L220" s="94" t="s">
        <v>1603</v>
      </c>
      <c r="M220" s="94" t="s">
        <v>1603</v>
      </c>
      <c r="N220" s="94">
        <f t="shared" si="15"/>
        <v>4.19</v>
      </c>
      <c r="O220" s="94" t="s">
        <v>1603</v>
      </c>
      <c r="P220" s="94" t="s">
        <v>1603</v>
      </c>
      <c r="Q220" s="94" t="s">
        <v>1603</v>
      </c>
      <c r="R220" s="94" t="s">
        <v>1603</v>
      </c>
      <c r="S220" s="94" t="s">
        <v>1603</v>
      </c>
      <c r="T220" s="94" t="s">
        <v>1603</v>
      </c>
      <c r="U220" s="94" t="s">
        <v>1603</v>
      </c>
      <c r="V220" s="94" t="s">
        <v>1603</v>
      </c>
      <c r="W220" s="94" t="s">
        <v>1603</v>
      </c>
      <c r="X220" s="94" t="s">
        <v>1603</v>
      </c>
      <c r="Y220" s="94">
        <v>4.19</v>
      </c>
      <c r="Z220" s="94" t="s">
        <v>1603</v>
      </c>
      <c r="AA220" s="94" t="s">
        <v>1603</v>
      </c>
      <c r="AB220" s="94" t="s">
        <v>1603</v>
      </c>
      <c r="AC220" s="94" t="s">
        <v>1603</v>
      </c>
      <c r="AD220" s="94" t="s">
        <v>1603</v>
      </c>
      <c r="AE220" s="94" t="s">
        <v>1603</v>
      </c>
      <c r="AF220" s="94" t="s">
        <v>1603</v>
      </c>
      <c r="AG220" s="94" t="s">
        <v>1603</v>
      </c>
      <c r="AH220" s="94" t="s">
        <v>1603</v>
      </c>
      <c r="AI220" s="94" t="s">
        <v>1603</v>
      </c>
      <c r="AJ220" s="94" t="s">
        <v>1603</v>
      </c>
      <c r="AK220" s="97">
        <f t="shared" si="13"/>
        <v>87.57000000000001</v>
      </c>
      <c r="AL220" s="94" t="s">
        <v>1603</v>
      </c>
      <c r="AM220" s="94" t="s">
        <v>1603</v>
      </c>
      <c r="AN220" s="94">
        <v>4.15</v>
      </c>
      <c r="AO220" s="94">
        <v>9.8</v>
      </c>
      <c r="AP220" s="94">
        <v>9.23</v>
      </c>
      <c r="AQ220" s="94" t="s">
        <v>1603</v>
      </c>
      <c r="AR220" s="94">
        <v>0.05</v>
      </c>
      <c r="AS220" s="94">
        <v>16.44</v>
      </c>
      <c r="AT220" s="94">
        <v>42.88</v>
      </c>
      <c r="AU220" s="94" t="s">
        <v>1603</v>
      </c>
      <c r="AV220" s="94">
        <v>5.02</v>
      </c>
    </row>
    <row r="221" spans="1:48" ht="13.5" customHeight="1" thickBot="1">
      <c r="A221" s="107" t="s">
        <v>2065</v>
      </c>
      <c r="B221" s="108" t="s">
        <v>1603</v>
      </c>
      <c r="C221" s="108" t="s">
        <v>1603</v>
      </c>
      <c r="D221" s="95" t="s">
        <v>2066</v>
      </c>
      <c r="E221" s="94">
        <f t="shared" si="14"/>
        <v>67.88</v>
      </c>
      <c r="F221" s="94">
        <f t="shared" si="16"/>
        <v>58.61</v>
      </c>
      <c r="G221" s="94">
        <v>22.07</v>
      </c>
      <c r="H221" s="94">
        <v>20.33</v>
      </c>
      <c r="I221" s="94">
        <v>2.12</v>
      </c>
      <c r="J221" s="94">
        <v>14.09</v>
      </c>
      <c r="K221" s="94" t="s">
        <v>1603</v>
      </c>
      <c r="L221" s="94" t="s">
        <v>1603</v>
      </c>
      <c r="M221" s="94" t="s">
        <v>1603</v>
      </c>
      <c r="N221" s="94">
        <f t="shared" si="15"/>
        <v>0</v>
      </c>
      <c r="O221" s="94" t="s">
        <v>1603</v>
      </c>
      <c r="P221" s="94" t="s">
        <v>1603</v>
      </c>
      <c r="Q221" s="94" t="s">
        <v>1603</v>
      </c>
      <c r="R221" s="94" t="s">
        <v>1603</v>
      </c>
      <c r="S221" s="94" t="s">
        <v>1603</v>
      </c>
      <c r="T221" s="94" t="s">
        <v>1603</v>
      </c>
      <c r="U221" s="94" t="s">
        <v>1603</v>
      </c>
      <c r="V221" s="94" t="s">
        <v>1603</v>
      </c>
      <c r="W221" s="94" t="s">
        <v>1603</v>
      </c>
      <c r="X221" s="94" t="s">
        <v>1603</v>
      </c>
      <c r="Y221" s="94" t="s">
        <v>1603</v>
      </c>
      <c r="Z221" s="94" t="s">
        <v>1603</v>
      </c>
      <c r="AA221" s="94" t="s">
        <v>1603</v>
      </c>
      <c r="AB221" s="94" t="s">
        <v>1603</v>
      </c>
      <c r="AC221" s="94" t="s">
        <v>1603</v>
      </c>
      <c r="AD221" s="94" t="s">
        <v>1603</v>
      </c>
      <c r="AE221" s="94" t="s">
        <v>1603</v>
      </c>
      <c r="AF221" s="94" t="s">
        <v>1603</v>
      </c>
      <c r="AG221" s="94" t="s">
        <v>1603</v>
      </c>
      <c r="AH221" s="94" t="s">
        <v>1603</v>
      </c>
      <c r="AI221" s="94" t="s">
        <v>1603</v>
      </c>
      <c r="AJ221" s="94" t="s">
        <v>1603</v>
      </c>
      <c r="AK221" s="97">
        <f t="shared" si="13"/>
        <v>9.27</v>
      </c>
      <c r="AL221" s="94" t="s">
        <v>1603</v>
      </c>
      <c r="AM221" s="94" t="s">
        <v>1603</v>
      </c>
      <c r="AN221" s="94" t="s">
        <v>1603</v>
      </c>
      <c r="AO221" s="94" t="s">
        <v>1603</v>
      </c>
      <c r="AP221" s="94">
        <v>1.09</v>
      </c>
      <c r="AQ221" s="94" t="s">
        <v>1603</v>
      </c>
      <c r="AR221" s="94" t="s">
        <v>1603</v>
      </c>
      <c r="AS221" s="94">
        <v>1.63</v>
      </c>
      <c r="AT221" s="94">
        <v>6.55</v>
      </c>
      <c r="AU221" s="94" t="s">
        <v>1603</v>
      </c>
      <c r="AV221" s="94" t="s">
        <v>1603</v>
      </c>
    </row>
    <row r="222" spans="1:48" ht="13.5" customHeight="1" thickBot="1">
      <c r="A222" s="107" t="s">
        <v>2067</v>
      </c>
      <c r="B222" s="108" t="s">
        <v>1603</v>
      </c>
      <c r="C222" s="108" t="s">
        <v>1603</v>
      </c>
      <c r="D222" s="95" t="s">
        <v>2068</v>
      </c>
      <c r="E222" s="94">
        <f t="shared" si="14"/>
        <v>114.66</v>
      </c>
      <c r="F222" s="94">
        <f t="shared" si="16"/>
        <v>91.25</v>
      </c>
      <c r="G222" s="94">
        <v>29.61</v>
      </c>
      <c r="H222" s="94">
        <v>33.85</v>
      </c>
      <c r="I222" s="94">
        <v>2.2</v>
      </c>
      <c r="J222" s="94">
        <v>25.59</v>
      </c>
      <c r="K222" s="94" t="s">
        <v>1603</v>
      </c>
      <c r="L222" s="94" t="s">
        <v>1603</v>
      </c>
      <c r="M222" s="94" t="s">
        <v>1603</v>
      </c>
      <c r="N222" s="94">
        <f t="shared" si="15"/>
        <v>6.75</v>
      </c>
      <c r="O222" s="94">
        <v>0.49</v>
      </c>
      <c r="P222" s="94">
        <v>0.08</v>
      </c>
      <c r="Q222" s="94" t="s">
        <v>1603</v>
      </c>
      <c r="R222" s="94" t="s">
        <v>1603</v>
      </c>
      <c r="S222" s="94" t="s">
        <v>1603</v>
      </c>
      <c r="T222" s="94" t="s">
        <v>1603</v>
      </c>
      <c r="U222" s="94">
        <v>0.47</v>
      </c>
      <c r="V222" s="94" t="s">
        <v>1603</v>
      </c>
      <c r="W222" s="94" t="s">
        <v>1603</v>
      </c>
      <c r="X222" s="94" t="s">
        <v>1603</v>
      </c>
      <c r="Y222" s="94" t="s">
        <v>1603</v>
      </c>
      <c r="Z222" s="94" t="s">
        <v>1603</v>
      </c>
      <c r="AA222" s="94" t="s">
        <v>1603</v>
      </c>
      <c r="AB222" s="94">
        <v>1</v>
      </c>
      <c r="AC222" s="94" t="s">
        <v>1603</v>
      </c>
      <c r="AD222" s="94" t="s">
        <v>1603</v>
      </c>
      <c r="AE222" s="94" t="s">
        <v>1603</v>
      </c>
      <c r="AF222" s="94" t="s">
        <v>1603</v>
      </c>
      <c r="AG222" s="94" t="s">
        <v>1603</v>
      </c>
      <c r="AH222" s="94">
        <v>4.56</v>
      </c>
      <c r="AI222" s="94" t="s">
        <v>1603</v>
      </c>
      <c r="AJ222" s="94">
        <v>0.15</v>
      </c>
      <c r="AK222" s="97">
        <f t="shared" si="13"/>
        <v>16.66</v>
      </c>
      <c r="AL222" s="94" t="s">
        <v>1603</v>
      </c>
      <c r="AM222" s="94" t="s">
        <v>1603</v>
      </c>
      <c r="AN222" s="94" t="s">
        <v>1603</v>
      </c>
      <c r="AO222" s="94" t="s">
        <v>1603</v>
      </c>
      <c r="AP222" s="94">
        <v>2.67</v>
      </c>
      <c r="AQ222" s="94" t="s">
        <v>1603</v>
      </c>
      <c r="AR222" s="94">
        <v>0.01</v>
      </c>
      <c r="AS222" s="94">
        <v>3.57</v>
      </c>
      <c r="AT222" s="94">
        <v>10.41</v>
      </c>
      <c r="AU222" s="94" t="s">
        <v>1603</v>
      </c>
      <c r="AV222" s="94" t="s">
        <v>1603</v>
      </c>
    </row>
    <row r="223" spans="1:48" ht="13.5" customHeight="1" thickBot="1">
      <c r="A223" s="107" t="s">
        <v>2069</v>
      </c>
      <c r="B223" s="108" t="s">
        <v>1603</v>
      </c>
      <c r="C223" s="108" t="s">
        <v>1603</v>
      </c>
      <c r="D223" s="95" t="s">
        <v>2070</v>
      </c>
      <c r="E223" s="94">
        <f t="shared" si="14"/>
        <v>65.89</v>
      </c>
      <c r="F223" s="94">
        <f t="shared" si="16"/>
        <v>55.760000000000005</v>
      </c>
      <c r="G223" s="94">
        <v>16.48</v>
      </c>
      <c r="H223" s="94">
        <v>23.61</v>
      </c>
      <c r="I223" s="94">
        <v>1.34</v>
      </c>
      <c r="J223" s="94">
        <v>14.33</v>
      </c>
      <c r="K223" s="94" t="s">
        <v>1603</v>
      </c>
      <c r="L223" s="94" t="s">
        <v>1603</v>
      </c>
      <c r="M223" s="94" t="s">
        <v>1603</v>
      </c>
      <c r="N223" s="94">
        <f t="shared" si="15"/>
        <v>0.3</v>
      </c>
      <c r="O223" s="94" t="s">
        <v>1603</v>
      </c>
      <c r="P223" s="94" t="s">
        <v>1603</v>
      </c>
      <c r="Q223" s="94" t="s">
        <v>1603</v>
      </c>
      <c r="R223" s="94" t="s">
        <v>1603</v>
      </c>
      <c r="S223" s="94" t="s">
        <v>1603</v>
      </c>
      <c r="T223" s="94" t="s">
        <v>1603</v>
      </c>
      <c r="U223" s="94" t="s">
        <v>1603</v>
      </c>
      <c r="V223" s="94" t="s">
        <v>1603</v>
      </c>
      <c r="W223" s="94" t="s">
        <v>1603</v>
      </c>
      <c r="X223" s="94" t="s">
        <v>1603</v>
      </c>
      <c r="Y223" s="94" t="s">
        <v>1603</v>
      </c>
      <c r="Z223" s="94" t="s">
        <v>1603</v>
      </c>
      <c r="AA223" s="94" t="s">
        <v>1603</v>
      </c>
      <c r="AB223" s="94">
        <v>0.3</v>
      </c>
      <c r="AC223" s="94" t="s">
        <v>1603</v>
      </c>
      <c r="AD223" s="94" t="s">
        <v>1603</v>
      </c>
      <c r="AE223" s="94" t="s">
        <v>1603</v>
      </c>
      <c r="AF223" s="94" t="s">
        <v>1603</v>
      </c>
      <c r="AG223" s="94" t="s">
        <v>1603</v>
      </c>
      <c r="AH223" s="94" t="s">
        <v>1603</v>
      </c>
      <c r="AI223" s="94" t="s">
        <v>1603</v>
      </c>
      <c r="AJ223" s="94" t="s">
        <v>1603</v>
      </c>
      <c r="AK223" s="97">
        <f t="shared" si="13"/>
        <v>9.83</v>
      </c>
      <c r="AL223" s="94" t="s">
        <v>1603</v>
      </c>
      <c r="AM223" s="94" t="s">
        <v>1603</v>
      </c>
      <c r="AN223" s="94" t="s">
        <v>1603</v>
      </c>
      <c r="AO223" s="94" t="s">
        <v>1603</v>
      </c>
      <c r="AP223" s="94">
        <v>0.9</v>
      </c>
      <c r="AQ223" s="94" t="s">
        <v>1603</v>
      </c>
      <c r="AR223" s="94">
        <v>0.01</v>
      </c>
      <c r="AS223" s="94">
        <v>1.56</v>
      </c>
      <c r="AT223" s="94">
        <v>5.96</v>
      </c>
      <c r="AU223" s="94" t="s">
        <v>1603</v>
      </c>
      <c r="AV223" s="94">
        <v>1.4</v>
      </c>
    </row>
    <row r="224" spans="1:48" ht="13.5" customHeight="1" thickBot="1">
      <c r="A224" s="107" t="s">
        <v>2071</v>
      </c>
      <c r="B224" s="108" t="s">
        <v>1603</v>
      </c>
      <c r="C224" s="108" t="s">
        <v>1603</v>
      </c>
      <c r="D224" s="95" t="s">
        <v>2072</v>
      </c>
      <c r="E224" s="94">
        <f t="shared" si="14"/>
        <v>5</v>
      </c>
      <c r="F224" s="94">
        <f t="shared" si="16"/>
        <v>0</v>
      </c>
      <c r="G224" s="94" t="s">
        <v>1603</v>
      </c>
      <c r="H224" s="94" t="s">
        <v>1603</v>
      </c>
      <c r="I224" s="94" t="s">
        <v>1603</v>
      </c>
      <c r="J224" s="94" t="s">
        <v>1603</v>
      </c>
      <c r="K224" s="94" t="s">
        <v>1603</v>
      </c>
      <c r="L224" s="94" t="s">
        <v>1603</v>
      </c>
      <c r="M224" s="94" t="s">
        <v>1603</v>
      </c>
      <c r="N224" s="94">
        <f t="shared" si="15"/>
        <v>5</v>
      </c>
      <c r="O224" s="94">
        <v>0.87</v>
      </c>
      <c r="P224" s="94" t="s">
        <v>1603</v>
      </c>
      <c r="Q224" s="94" t="s">
        <v>1603</v>
      </c>
      <c r="R224" s="94" t="s">
        <v>1603</v>
      </c>
      <c r="S224" s="94">
        <v>0.06</v>
      </c>
      <c r="T224" s="94">
        <v>0.7</v>
      </c>
      <c r="U224" s="94">
        <v>0.22</v>
      </c>
      <c r="V224" s="94">
        <v>0.08</v>
      </c>
      <c r="W224" s="94" t="s">
        <v>1603</v>
      </c>
      <c r="X224" s="94">
        <v>0.29</v>
      </c>
      <c r="Y224" s="94" t="s">
        <v>1603</v>
      </c>
      <c r="Z224" s="94" t="s">
        <v>1603</v>
      </c>
      <c r="AA224" s="94" t="s">
        <v>1603</v>
      </c>
      <c r="AB224" s="94">
        <v>1.45</v>
      </c>
      <c r="AC224" s="94" t="s">
        <v>1603</v>
      </c>
      <c r="AD224" s="94" t="s">
        <v>1603</v>
      </c>
      <c r="AE224" s="94" t="s">
        <v>1603</v>
      </c>
      <c r="AF224" s="94" t="s">
        <v>1603</v>
      </c>
      <c r="AG224" s="94" t="s">
        <v>1603</v>
      </c>
      <c r="AH224" s="94">
        <v>1.33</v>
      </c>
      <c r="AI224" s="94" t="s">
        <v>1603</v>
      </c>
      <c r="AJ224" s="94" t="s">
        <v>1603</v>
      </c>
      <c r="AK224" s="97">
        <f t="shared" si="13"/>
        <v>0</v>
      </c>
      <c r="AL224" s="94" t="s">
        <v>1603</v>
      </c>
      <c r="AM224" s="94" t="s">
        <v>1603</v>
      </c>
      <c r="AN224" s="94" t="s">
        <v>1603</v>
      </c>
      <c r="AO224" s="94" t="s">
        <v>1603</v>
      </c>
      <c r="AP224" s="94" t="s">
        <v>1603</v>
      </c>
      <c r="AQ224" s="94" t="s">
        <v>1603</v>
      </c>
      <c r="AR224" s="94" t="s">
        <v>1603</v>
      </c>
      <c r="AS224" s="94" t="s">
        <v>1603</v>
      </c>
      <c r="AT224" s="94" t="s">
        <v>1603</v>
      </c>
      <c r="AU224" s="94" t="s">
        <v>1603</v>
      </c>
      <c r="AV224" s="94" t="s">
        <v>1603</v>
      </c>
    </row>
    <row r="225" spans="1:48" ht="13.5" customHeight="1" thickBot="1">
      <c r="A225" s="107" t="s">
        <v>2073</v>
      </c>
      <c r="B225" s="108" t="s">
        <v>1603</v>
      </c>
      <c r="C225" s="108" t="s">
        <v>1603</v>
      </c>
      <c r="D225" s="95" t="s">
        <v>1882</v>
      </c>
      <c r="E225" s="94">
        <f t="shared" si="14"/>
        <v>5</v>
      </c>
      <c r="F225" s="94">
        <f t="shared" si="16"/>
        <v>0</v>
      </c>
      <c r="G225" s="94" t="s">
        <v>1603</v>
      </c>
      <c r="H225" s="94" t="s">
        <v>1603</v>
      </c>
      <c r="I225" s="94" t="s">
        <v>1603</v>
      </c>
      <c r="J225" s="94" t="s">
        <v>1603</v>
      </c>
      <c r="K225" s="94" t="s">
        <v>1603</v>
      </c>
      <c r="L225" s="94" t="s">
        <v>1603</v>
      </c>
      <c r="M225" s="94" t="s">
        <v>1603</v>
      </c>
      <c r="N225" s="94">
        <f t="shared" si="15"/>
        <v>5</v>
      </c>
      <c r="O225" s="94">
        <v>0.87</v>
      </c>
      <c r="P225" s="94" t="s">
        <v>1603</v>
      </c>
      <c r="Q225" s="94" t="s">
        <v>1603</v>
      </c>
      <c r="R225" s="94" t="s">
        <v>1603</v>
      </c>
      <c r="S225" s="94">
        <v>0.06</v>
      </c>
      <c r="T225" s="94">
        <v>0.7</v>
      </c>
      <c r="U225" s="94">
        <v>0.22</v>
      </c>
      <c r="V225" s="94">
        <v>0.08</v>
      </c>
      <c r="W225" s="94" t="s">
        <v>1603</v>
      </c>
      <c r="X225" s="94">
        <v>0.29</v>
      </c>
      <c r="Y225" s="94" t="s">
        <v>1603</v>
      </c>
      <c r="Z225" s="94" t="s">
        <v>1603</v>
      </c>
      <c r="AA225" s="94" t="s">
        <v>1603</v>
      </c>
      <c r="AB225" s="94">
        <v>1.45</v>
      </c>
      <c r="AC225" s="94" t="s">
        <v>1603</v>
      </c>
      <c r="AD225" s="94" t="s">
        <v>1603</v>
      </c>
      <c r="AE225" s="94" t="s">
        <v>1603</v>
      </c>
      <c r="AF225" s="94" t="s">
        <v>1603</v>
      </c>
      <c r="AG225" s="94" t="s">
        <v>1603</v>
      </c>
      <c r="AH225" s="94">
        <v>1.33</v>
      </c>
      <c r="AI225" s="94" t="s">
        <v>1603</v>
      </c>
      <c r="AJ225" s="94" t="s">
        <v>1603</v>
      </c>
      <c r="AK225" s="97">
        <f t="shared" si="13"/>
        <v>0</v>
      </c>
      <c r="AL225" s="94" t="s">
        <v>1603</v>
      </c>
      <c r="AM225" s="94" t="s">
        <v>1603</v>
      </c>
      <c r="AN225" s="94" t="s">
        <v>1603</v>
      </c>
      <c r="AO225" s="94" t="s">
        <v>1603</v>
      </c>
      <c r="AP225" s="94" t="s">
        <v>1603</v>
      </c>
      <c r="AQ225" s="94" t="s">
        <v>1603</v>
      </c>
      <c r="AR225" s="94" t="s">
        <v>1603</v>
      </c>
      <c r="AS225" s="94" t="s">
        <v>1603</v>
      </c>
      <c r="AT225" s="94" t="s">
        <v>1603</v>
      </c>
      <c r="AU225" s="94" t="s">
        <v>1603</v>
      </c>
      <c r="AV225" s="94" t="s">
        <v>1603</v>
      </c>
    </row>
    <row r="226" spans="1:48" ht="13.5" customHeight="1" thickBot="1">
      <c r="A226" s="107" t="s">
        <v>1619</v>
      </c>
      <c r="B226" s="108" t="s">
        <v>1603</v>
      </c>
      <c r="C226" s="108" t="s">
        <v>1603</v>
      </c>
      <c r="D226" s="95" t="s">
        <v>160</v>
      </c>
      <c r="E226" s="94">
        <f t="shared" si="14"/>
        <v>1771.42</v>
      </c>
      <c r="F226" s="94">
        <f t="shared" si="16"/>
        <v>1414.3400000000001</v>
      </c>
      <c r="G226" s="94">
        <v>456.9</v>
      </c>
      <c r="H226" s="94">
        <v>595.58</v>
      </c>
      <c r="I226" s="94" t="s">
        <v>1603</v>
      </c>
      <c r="J226" s="94">
        <v>361.86</v>
      </c>
      <c r="K226" s="94" t="s">
        <v>1603</v>
      </c>
      <c r="L226" s="94" t="s">
        <v>1603</v>
      </c>
      <c r="M226" s="94" t="s">
        <v>1603</v>
      </c>
      <c r="N226" s="94">
        <f t="shared" si="15"/>
        <v>141.21</v>
      </c>
      <c r="O226" s="94">
        <v>4.03</v>
      </c>
      <c r="P226" s="94">
        <v>2.41</v>
      </c>
      <c r="Q226" s="94">
        <v>5.89</v>
      </c>
      <c r="R226" s="94">
        <v>0.29</v>
      </c>
      <c r="S226" s="94" t="s">
        <v>1603</v>
      </c>
      <c r="T226" s="94">
        <v>7.84</v>
      </c>
      <c r="U226" s="94">
        <v>21.35</v>
      </c>
      <c r="V226" s="94">
        <v>5</v>
      </c>
      <c r="W226" s="94">
        <v>0.85</v>
      </c>
      <c r="X226" s="94">
        <v>1.94</v>
      </c>
      <c r="Y226" s="94">
        <v>23.61</v>
      </c>
      <c r="Z226" s="94" t="s">
        <v>1603</v>
      </c>
      <c r="AA226" s="94">
        <v>0.49</v>
      </c>
      <c r="AB226" s="94">
        <v>0.62</v>
      </c>
      <c r="AC226" s="94">
        <v>0.64</v>
      </c>
      <c r="AD226" s="94" t="s">
        <v>1603</v>
      </c>
      <c r="AE226" s="94">
        <v>1.13</v>
      </c>
      <c r="AF226" s="94" t="s">
        <v>1603</v>
      </c>
      <c r="AG226" s="94">
        <v>0.2</v>
      </c>
      <c r="AH226" s="94">
        <v>57.39</v>
      </c>
      <c r="AI226" s="94" t="s">
        <v>1603</v>
      </c>
      <c r="AJ226" s="94">
        <v>7.53</v>
      </c>
      <c r="AK226" s="97">
        <f t="shared" si="13"/>
        <v>215.87</v>
      </c>
      <c r="AL226" s="94" t="s">
        <v>1603</v>
      </c>
      <c r="AM226" s="94" t="s">
        <v>1603</v>
      </c>
      <c r="AN226" s="94" t="s">
        <v>1603</v>
      </c>
      <c r="AO226" s="94">
        <v>8.11</v>
      </c>
      <c r="AP226" s="94" t="s">
        <v>1603</v>
      </c>
      <c r="AQ226" s="94" t="s">
        <v>1603</v>
      </c>
      <c r="AR226" s="94">
        <v>0.23</v>
      </c>
      <c r="AS226" s="94">
        <v>3.04</v>
      </c>
      <c r="AT226" s="94">
        <v>13.28</v>
      </c>
      <c r="AU226" s="94">
        <v>180.36</v>
      </c>
      <c r="AV226" s="94">
        <v>10.85</v>
      </c>
    </row>
    <row r="227" spans="1:48" ht="13.5" customHeight="1" thickBot="1">
      <c r="A227" s="107" t="s">
        <v>2074</v>
      </c>
      <c r="B227" s="108" t="s">
        <v>1603</v>
      </c>
      <c r="C227" s="108" t="s">
        <v>1603</v>
      </c>
      <c r="D227" s="95" t="s">
        <v>2075</v>
      </c>
      <c r="E227" s="94">
        <f t="shared" si="14"/>
        <v>1771.42</v>
      </c>
      <c r="F227" s="94">
        <f t="shared" si="16"/>
        <v>1414.3400000000001</v>
      </c>
      <c r="G227" s="94">
        <v>456.9</v>
      </c>
      <c r="H227" s="94">
        <v>595.58</v>
      </c>
      <c r="I227" s="94" t="s">
        <v>1603</v>
      </c>
      <c r="J227" s="94">
        <v>361.86</v>
      </c>
      <c r="K227" s="94" t="s">
        <v>1603</v>
      </c>
      <c r="L227" s="94" t="s">
        <v>1603</v>
      </c>
      <c r="M227" s="94" t="s">
        <v>1603</v>
      </c>
      <c r="N227" s="94">
        <f t="shared" si="15"/>
        <v>141.21</v>
      </c>
      <c r="O227" s="94">
        <v>4.03</v>
      </c>
      <c r="P227" s="94">
        <v>2.41</v>
      </c>
      <c r="Q227" s="94">
        <v>5.89</v>
      </c>
      <c r="R227" s="94">
        <v>0.29</v>
      </c>
      <c r="S227" s="94" t="s">
        <v>1603</v>
      </c>
      <c r="T227" s="94">
        <v>7.84</v>
      </c>
      <c r="U227" s="94">
        <v>21.35</v>
      </c>
      <c r="V227" s="94">
        <v>5</v>
      </c>
      <c r="W227" s="94">
        <v>0.85</v>
      </c>
      <c r="X227" s="94">
        <v>1.94</v>
      </c>
      <c r="Y227" s="94">
        <v>23.61</v>
      </c>
      <c r="Z227" s="94" t="s">
        <v>1603</v>
      </c>
      <c r="AA227" s="94">
        <v>0.49</v>
      </c>
      <c r="AB227" s="94">
        <v>0.62</v>
      </c>
      <c r="AC227" s="94">
        <v>0.64</v>
      </c>
      <c r="AD227" s="94" t="s">
        <v>1603</v>
      </c>
      <c r="AE227" s="94">
        <v>1.13</v>
      </c>
      <c r="AF227" s="94" t="s">
        <v>1603</v>
      </c>
      <c r="AG227" s="94">
        <v>0.2</v>
      </c>
      <c r="AH227" s="94">
        <v>57.39</v>
      </c>
      <c r="AI227" s="94" t="s">
        <v>1603</v>
      </c>
      <c r="AJ227" s="94">
        <v>7.53</v>
      </c>
      <c r="AK227" s="97">
        <f t="shared" si="13"/>
        <v>215.87</v>
      </c>
      <c r="AL227" s="94" t="s">
        <v>1603</v>
      </c>
      <c r="AM227" s="94" t="s">
        <v>1603</v>
      </c>
      <c r="AN227" s="94" t="s">
        <v>1603</v>
      </c>
      <c r="AO227" s="94">
        <v>8.11</v>
      </c>
      <c r="AP227" s="94" t="s">
        <v>1603</v>
      </c>
      <c r="AQ227" s="94" t="s">
        <v>1603</v>
      </c>
      <c r="AR227" s="94">
        <v>0.23</v>
      </c>
      <c r="AS227" s="94">
        <v>3.04</v>
      </c>
      <c r="AT227" s="94">
        <v>13.28</v>
      </c>
      <c r="AU227" s="94">
        <v>180.36</v>
      </c>
      <c r="AV227" s="94">
        <v>10.85</v>
      </c>
    </row>
    <row r="228" spans="1:48" ht="13.5" customHeight="1" thickBot="1">
      <c r="A228" s="107" t="s">
        <v>2076</v>
      </c>
      <c r="B228" s="108" t="s">
        <v>1603</v>
      </c>
      <c r="C228" s="108" t="s">
        <v>1603</v>
      </c>
      <c r="D228" s="95" t="s">
        <v>1725</v>
      </c>
      <c r="E228" s="94">
        <f t="shared" si="14"/>
        <v>1723.7000000000003</v>
      </c>
      <c r="F228" s="94">
        <f t="shared" si="16"/>
        <v>1414.3400000000001</v>
      </c>
      <c r="G228" s="94">
        <v>456.9</v>
      </c>
      <c r="H228" s="94">
        <v>595.58</v>
      </c>
      <c r="I228" s="94" t="s">
        <v>1603</v>
      </c>
      <c r="J228" s="94">
        <v>361.86</v>
      </c>
      <c r="K228" s="94" t="s">
        <v>1603</v>
      </c>
      <c r="L228" s="94" t="s">
        <v>1603</v>
      </c>
      <c r="M228" s="94" t="s">
        <v>1603</v>
      </c>
      <c r="N228" s="94">
        <f t="shared" si="15"/>
        <v>93.49000000000001</v>
      </c>
      <c r="O228" s="94">
        <v>4.03</v>
      </c>
      <c r="P228" s="94">
        <v>2.41</v>
      </c>
      <c r="Q228" s="94">
        <v>5.89</v>
      </c>
      <c r="R228" s="94">
        <v>0.29</v>
      </c>
      <c r="S228" s="94" t="s">
        <v>1603</v>
      </c>
      <c r="T228" s="94">
        <v>7.84</v>
      </c>
      <c r="U228" s="94">
        <v>21.35</v>
      </c>
      <c r="V228" s="94">
        <v>5</v>
      </c>
      <c r="W228" s="94">
        <v>0.85</v>
      </c>
      <c r="X228" s="94">
        <v>1.94</v>
      </c>
      <c r="Y228" s="94">
        <v>23.61</v>
      </c>
      <c r="Z228" s="94" t="s">
        <v>1603</v>
      </c>
      <c r="AA228" s="94">
        <v>0.49</v>
      </c>
      <c r="AB228" s="94">
        <v>0.62</v>
      </c>
      <c r="AC228" s="94">
        <v>0.64</v>
      </c>
      <c r="AD228" s="94" t="s">
        <v>1603</v>
      </c>
      <c r="AE228" s="94">
        <v>1.13</v>
      </c>
      <c r="AF228" s="94" t="s">
        <v>1603</v>
      </c>
      <c r="AG228" s="94">
        <v>0.2</v>
      </c>
      <c r="AH228" s="94">
        <v>9.67</v>
      </c>
      <c r="AI228" s="94" t="s">
        <v>1603</v>
      </c>
      <c r="AJ228" s="94">
        <v>7.53</v>
      </c>
      <c r="AK228" s="97">
        <f t="shared" si="13"/>
        <v>215.87</v>
      </c>
      <c r="AL228" s="94" t="s">
        <v>1603</v>
      </c>
      <c r="AM228" s="94" t="s">
        <v>1603</v>
      </c>
      <c r="AN228" s="94" t="s">
        <v>1603</v>
      </c>
      <c r="AO228" s="94">
        <v>8.11</v>
      </c>
      <c r="AP228" s="94" t="s">
        <v>1603</v>
      </c>
      <c r="AQ228" s="94" t="s">
        <v>1603</v>
      </c>
      <c r="AR228" s="94">
        <v>0.23</v>
      </c>
      <c r="AS228" s="94">
        <v>3.04</v>
      </c>
      <c r="AT228" s="94">
        <v>13.28</v>
      </c>
      <c r="AU228" s="94">
        <v>180.36</v>
      </c>
      <c r="AV228" s="94">
        <v>10.85</v>
      </c>
    </row>
    <row r="229" spans="1:48" ht="13.5" customHeight="1" thickBot="1">
      <c r="A229" s="107" t="s">
        <v>2077</v>
      </c>
      <c r="B229" s="108" t="s">
        <v>1603</v>
      </c>
      <c r="C229" s="108" t="s">
        <v>1603</v>
      </c>
      <c r="D229" s="95" t="s">
        <v>2078</v>
      </c>
      <c r="E229" s="94">
        <f t="shared" si="14"/>
        <v>47.72</v>
      </c>
      <c r="F229" s="94">
        <f t="shared" si="16"/>
        <v>0</v>
      </c>
      <c r="G229" s="94" t="s">
        <v>1603</v>
      </c>
      <c r="H229" s="94" t="s">
        <v>1603</v>
      </c>
      <c r="I229" s="94" t="s">
        <v>1603</v>
      </c>
      <c r="J229" s="94" t="s">
        <v>1603</v>
      </c>
      <c r="K229" s="94" t="s">
        <v>1603</v>
      </c>
      <c r="L229" s="94" t="s">
        <v>1603</v>
      </c>
      <c r="M229" s="94" t="s">
        <v>1603</v>
      </c>
      <c r="N229" s="94">
        <f t="shared" si="15"/>
        <v>47.72</v>
      </c>
      <c r="O229" s="94" t="s">
        <v>1603</v>
      </c>
      <c r="P229" s="94" t="s">
        <v>1603</v>
      </c>
      <c r="Q229" s="94" t="s">
        <v>1603</v>
      </c>
      <c r="R229" s="94" t="s">
        <v>1603</v>
      </c>
      <c r="S229" s="94" t="s">
        <v>1603</v>
      </c>
      <c r="T229" s="94" t="s">
        <v>1603</v>
      </c>
      <c r="U229" s="94" t="s">
        <v>1603</v>
      </c>
      <c r="V229" s="94" t="s">
        <v>1603</v>
      </c>
      <c r="W229" s="94" t="s">
        <v>1603</v>
      </c>
      <c r="X229" s="94" t="s">
        <v>1603</v>
      </c>
      <c r="Y229" s="94" t="s">
        <v>1603</v>
      </c>
      <c r="Z229" s="94" t="s">
        <v>1603</v>
      </c>
      <c r="AA229" s="94" t="s">
        <v>1603</v>
      </c>
      <c r="AB229" s="94" t="s">
        <v>1603</v>
      </c>
      <c r="AC229" s="94" t="s">
        <v>1603</v>
      </c>
      <c r="AD229" s="94" t="s">
        <v>1603</v>
      </c>
      <c r="AE229" s="94" t="s">
        <v>1603</v>
      </c>
      <c r="AF229" s="94" t="s">
        <v>1603</v>
      </c>
      <c r="AG229" s="94" t="s">
        <v>1603</v>
      </c>
      <c r="AH229" s="94">
        <v>47.72</v>
      </c>
      <c r="AI229" s="94" t="s">
        <v>1603</v>
      </c>
      <c r="AJ229" s="94" t="s">
        <v>1603</v>
      </c>
      <c r="AK229" s="97">
        <f t="shared" si="13"/>
        <v>0</v>
      </c>
      <c r="AL229" s="94" t="s">
        <v>1603</v>
      </c>
      <c r="AM229" s="94" t="s">
        <v>1603</v>
      </c>
      <c r="AN229" s="94" t="s">
        <v>1603</v>
      </c>
      <c r="AO229" s="94" t="s">
        <v>1603</v>
      </c>
      <c r="AP229" s="94" t="s">
        <v>1603</v>
      </c>
      <c r="AQ229" s="94" t="s">
        <v>1603</v>
      </c>
      <c r="AR229" s="94" t="s">
        <v>1603</v>
      </c>
      <c r="AS229" s="94" t="s">
        <v>1603</v>
      </c>
      <c r="AT229" s="94" t="s">
        <v>1603</v>
      </c>
      <c r="AU229" s="94" t="s">
        <v>1603</v>
      </c>
      <c r="AV229" s="94" t="s">
        <v>1603</v>
      </c>
    </row>
    <row r="230" spans="1:48" ht="13.5" customHeight="1" thickBot="1">
      <c r="A230" s="107" t="s">
        <v>1620</v>
      </c>
      <c r="B230" s="108" t="s">
        <v>1603</v>
      </c>
      <c r="C230" s="108" t="s">
        <v>1603</v>
      </c>
      <c r="D230" s="95" t="s">
        <v>622</v>
      </c>
      <c r="E230" s="94">
        <f t="shared" si="14"/>
        <v>367.75</v>
      </c>
      <c r="F230" s="94">
        <f t="shared" si="16"/>
        <v>282.7</v>
      </c>
      <c r="G230" s="94">
        <v>86.68</v>
      </c>
      <c r="H230" s="94">
        <v>103.84</v>
      </c>
      <c r="I230" s="94">
        <v>8.27</v>
      </c>
      <c r="J230" s="94">
        <v>78.39</v>
      </c>
      <c r="K230" s="94" t="s">
        <v>1603</v>
      </c>
      <c r="L230" s="94" t="s">
        <v>1603</v>
      </c>
      <c r="M230" s="94">
        <v>5.52</v>
      </c>
      <c r="N230" s="94">
        <f t="shared" si="15"/>
        <v>38.830000000000005</v>
      </c>
      <c r="O230" s="94">
        <v>3.81</v>
      </c>
      <c r="P230" s="94" t="s">
        <v>1603</v>
      </c>
      <c r="Q230" s="94" t="s">
        <v>1603</v>
      </c>
      <c r="R230" s="94" t="s">
        <v>1603</v>
      </c>
      <c r="S230" s="94">
        <v>1.33</v>
      </c>
      <c r="T230" s="94">
        <v>1.5</v>
      </c>
      <c r="U230" s="94">
        <v>1.5</v>
      </c>
      <c r="V230" s="94">
        <v>1.25</v>
      </c>
      <c r="W230" s="94" t="s">
        <v>1603</v>
      </c>
      <c r="X230" s="94">
        <v>0.67</v>
      </c>
      <c r="Y230" s="94" t="s">
        <v>1603</v>
      </c>
      <c r="Z230" s="94" t="s">
        <v>1603</v>
      </c>
      <c r="AA230" s="94" t="s">
        <v>1603</v>
      </c>
      <c r="AB230" s="94">
        <v>1.28</v>
      </c>
      <c r="AC230" s="94" t="s">
        <v>1603</v>
      </c>
      <c r="AD230" s="94" t="s">
        <v>1603</v>
      </c>
      <c r="AE230" s="94" t="s">
        <v>1603</v>
      </c>
      <c r="AF230" s="94">
        <v>21.2</v>
      </c>
      <c r="AG230" s="94" t="s">
        <v>1603</v>
      </c>
      <c r="AH230" s="94">
        <v>4.16</v>
      </c>
      <c r="AI230" s="94" t="s">
        <v>1603</v>
      </c>
      <c r="AJ230" s="94">
        <v>2.13</v>
      </c>
      <c r="AK230" s="97">
        <f t="shared" si="13"/>
        <v>46.22</v>
      </c>
      <c r="AL230" s="94" t="s">
        <v>1603</v>
      </c>
      <c r="AM230" s="94" t="s">
        <v>1603</v>
      </c>
      <c r="AN230" s="94" t="s">
        <v>1603</v>
      </c>
      <c r="AO230" s="94">
        <v>3.11</v>
      </c>
      <c r="AP230" s="94" t="s">
        <v>1603</v>
      </c>
      <c r="AQ230" s="94" t="s">
        <v>1603</v>
      </c>
      <c r="AR230" s="94" t="s">
        <v>1603</v>
      </c>
      <c r="AS230" s="94">
        <v>8.32</v>
      </c>
      <c r="AT230" s="94">
        <v>34.76</v>
      </c>
      <c r="AU230" s="94" t="s">
        <v>1603</v>
      </c>
      <c r="AV230" s="94">
        <v>0.03</v>
      </c>
    </row>
    <row r="231" spans="1:48" ht="13.5" customHeight="1" thickBot="1">
      <c r="A231" s="107" t="s">
        <v>2079</v>
      </c>
      <c r="B231" s="108" t="s">
        <v>1603</v>
      </c>
      <c r="C231" s="108" t="s">
        <v>1603</v>
      </c>
      <c r="D231" s="95" t="s">
        <v>2080</v>
      </c>
      <c r="E231" s="94">
        <f t="shared" si="14"/>
        <v>272.39000000000004</v>
      </c>
      <c r="F231" s="94">
        <f t="shared" si="16"/>
        <v>211.94000000000003</v>
      </c>
      <c r="G231" s="94">
        <v>63.54</v>
      </c>
      <c r="H231" s="94">
        <v>77.23</v>
      </c>
      <c r="I231" s="94">
        <v>5.55</v>
      </c>
      <c r="J231" s="94">
        <v>60.1</v>
      </c>
      <c r="K231" s="94" t="s">
        <v>1603</v>
      </c>
      <c r="L231" s="94" t="s">
        <v>1603</v>
      </c>
      <c r="M231" s="94">
        <v>5.52</v>
      </c>
      <c r="N231" s="94">
        <f t="shared" si="15"/>
        <v>28.08</v>
      </c>
      <c r="O231" s="94">
        <v>1.93</v>
      </c>
      <c r="P231" s="94" t="s">
        <v>1603</v>
      </c>
      <c r="Q231" s="94" t="s">
        <v>1603</v>
      </c>
      <c r="R231" s="94" t="s">
        <v>1603</v>
      </c>
      <c r="S231" s="94" t="s">
        <v>1603</v>
      </c>
      <c r="T231" s="94" t="s">
        <v>1603</v>
      </c>
      <c r="U231" s="94">
        <v>1.5</v>
      </c>
      <c r="V231" s="94" t="s">
        <v>1603</v>
      </c>
      <c r="W231" s="94" t="s">
        <v>1603</v>
      </c>
      <c r="X231" s="94">
        <v>0.1</v>
      </c>
      <c r="Y231" s="94" t="s">
        <v>1603</v>
      </c>
      <c r="Z231" s="94" t="s">
        <v>1603</v>
      </c>
      <c r="AA231" s="94" t="s">
        <v>1603</v>
      </c>
      <c r="AB231" s="94">
        <v>0.83</v>
      </c>
      <c r="AC231" s="94" t="s">
        <v>1603</v>
      </c>
      <c r="AD231" s="94" t="s">
        <v>1603</v>
      </c>
      <c r="AE231" s="94" t="s">
        <v>1603</v>
      </c>
      <c r="AF231" s="94">
        <v>21.2</v>
      </c>
      <c r="AG231" s="94" t="s">
        <v>1603</v>
      </c>
      <c r="AH231" s="94">
        <v>2.24</v>
      </c>
      <c r="AI231" s="94" t="s">
        <v>1603</v>
      </c>
      <c r="AJ231" s="94">
        <v>0.28</v>
      </c>
      <c r="AK231" s="97">
        <f t="shared" si="13"/>
        <v>32.37</v>
      </c>
      <c r="AL231" s="94" t="s">
        <v>1603</v>
      </c>
      <c r="AM231" s="94" t="s">
        <v>1603</v>
      </c>
      <c r="AN231" s="94" t="s">
        <v>1603</v>
      </c>
      <c r="AO231" s="94">
        <v>3.11</v>
      </c>
      <c r="AP231" s="94" t="s">
        <v>1603</v>
      </c>
      <c r="AQ231" s="94" t="s">
        <v>1603</v>
      </c>
      <c r="AR231" s="94" t="s">
        <v>1603</v>
      </c>
      <c r="AS231" s="94">
        <v>6.01</v>
      </c>
      <c r="AT231" s="94">
        <v>23.22</v>
      </c>
      <c r="AU231" s="94" t="s">
        <v>1603</v>
      </c>
      <c r="AV231" s="94">
        <v>0.03</v>
      </c>
    </row>
    <row r="232" spans="1:48" ht="13.5" customHeight="1" thickBot="1">
      <c r="A232" s="107" t="s">
        <v>2081</v>
      </c>
      <c r="B232" s="108" t="s">
        <v>1603</v>
      </c>
      <c r="C232" s="108" t="s">
        <v>1603</v>
      </c>
      <c r="D232" s="95" t="s">
        <v>1725</v>
      </c>
      <c r="E232" s="94">
        <f t="shared" si="14"/>
        <v>271.99</v>
      </c>
      <c r="F232" s="94">
        <f t="shared" si="16"/>
        <v>211.94000000000003</v>
      </c>
      <c r="G232" s="94">
        <v>63.54</v>
      </c>
      <c r="H232" s="94">
        <v>77.23</v>
      </c>
      <c r="I232" s="94">
        <v>5.55</v>
      </c>
      <c r="J232" s="94">
        <v>60.1</v>
      </c>
      <c r="K232" s="94" t="s">
        <v>1603</v>
      </c>
      <c r="L232" s="94" t="s">
        <v>1603</v>
      </c>
      <c r="M232" s="94">
        <v>5.52</v>
      </c>
      <c r="N232" s="94">
        <f t="shared" si="15"/>
        <v>27.68</v>
      </c>
      <c r="O232" s="94">
        <v>1.53</v>
      </c>
      <c r="P232" s="94" t="s">
        <v>1603</v>
      </c>
      <c r="Q232" s="94" t="s">
        <v>1603</v>
      </c>
      <c r="R232" s="94" t="s">
        <v>1603</v>
      </c>
      <c r="S232" s="94" t="s">
        <v>1603</v>
      </c>
      <c r="T232" s="94" t="s">
        <v>1603</v>
      </c>
      <c r="U232" s="94">
        <v>1.5</v>
      </c>
      <c r="V232" s="94" t="s">
        <v>1603</v>
      </c>
      <c r="W232" s="94" t="s">
        <v>1603</v>
      </c>
      <c r="X232" s="94">
        <v>0.1</v>
      </c>
      <c r="Y232" s="94" t="s">
        <v>1603</v>
      </c>
      <c r="Z232" s="94" t="s">
        <v>1603</v>
      </c>
      <c r="AA232" s="94" t="s">
        <v>1603</v>
      </c>
      <c r="AB232" s="94">
        <v>0.83</v>
      </c>
      <c r="AC232" s="94" t="s">
        <v>1603</v>
      </c>
      <c r="AD232" s="94" t="s">
        <v>1603</v>
      </c>
      <c r="AE232" s="94" t="s">
        <v>1603</v>
      </c>
      <c r="AF232" s="94">
        <v>21.2</v>
      </c>
      <c r="AG232" s="94" t="s">
        <v>1603</v>
      </c>
      <c r="AH232" s="94">
        <v>2.24</v>
      </c>
      <c r="AI232" s="94" t="s">
        <v>1603</v>
      </c>
      <c r="AJ232" s="94">
        <v>0.28</v>
      </c>
      <c r="AK232" s="97">
        <f t="shared" si="13"/>
        <v>32.37</v>
      </c>
      <c r="AL232" s="94" t="s">
        <v>1603</v>
      </c>
      <c r="AM232" s="94" t="s">
        <v>1603</v>
      </c>
      <c r="AN232" s="94" t="s">
        <v>1603</v>
      </c>
      <c r="AO232" s="94">
        <v>3.11</v>
      </c>
      <c r="AP232" s="94" t="s">
        <v>1603</v>
      </c>
      <c r="AQ232" s="94" t="s">
        <v>1603</v>
      </c>
      <c r="AR232" s="94" t="s">
        <v>1603</v>
      </c>
      <c r="AS232" s="94">
        <v>6.01</v>
      </c>
      <c r="AT232" s="94">
        <v>23.22</v>
      </c>
      <c r="AU232" s="94" t="s">
        <v>1603</v>
      </c>
      <c r="AV232" s="94">
        <v>0.03</v>
      </c>
    </row>
    <row r="233" spans="1:48" ht="13.5" customHeight="1" thickBot="1">
      <c r="A233" s="107" t="s">
        <v>2082</v>
      </c>
      <c r="B233" s="108" t="s">
        <v>1603</v>
      </c>
      <c r="C233" s="108" t="s">
        <v>1603</v>
      </c>
      <c r="D233" s="95" t="s">
        <v>2083</v>
      </c>
      <c r="E233" s="94">
        <f t="shared" si="14"/>
        <v>0.39</v>
      </c>
      <c r="F233" s="94">
        <f t="shared" si="16"/>
        <v>0</v>
      </c>
      <c r="G233" s="94" t="s">
        <v>1603</v>
      </c>
      <c r="H233" s="94" t="s">
        <v>1603</v>
      </c>
      <c r="I233" s="94" t="s">
        <v>1603</v>
      </c>
      <c r="J233" s="94" t="s">
        <v>1603</v>
      </c>
      <c r="K233" s="94" t="s">
        <v>1603</v>
      </c>
      <c r="L233" s="94" t="s">
        <v>1603</v>
      </c>
      <c r="M233" s="94" t="s">
        <v>1603</v>
      </c>
      <c r="N233" s="94">
        <f t="shared" si="15"/>
        <v>0.39</v>
      </c>
      <c r="O233" s="94">
        <v>0.39</v>
      </c>
      <c r="P233" s="94" t="s">
        <v>1603</v>
      </c>
      <c r="Q233" s="94" t="s">
        <v>1603</v>
      </c>
      <c r="R233" s="94" t="s">
        <v>1603</v>
      </c>
      <c r="S233" s="94" t="s">
        <v>1603</v>
      </c>
      <c r="T233" s="94" t="s">
        <v>1603</v>
      </c>
      <c r="U233" s="94" t="s">
        <v>1603</v>
      </c>
      <c r="V233" s="94" t="s">
        <v>1603</v>
      </c>
      <c r="W233" s="94" t="s">
        <v>1603</v>
      </c>
      <c r="X233" s="94" t="s">
        <v>1603</v>
      </c>
      <c r="Y233" s="94" t="s">
        <v>1603</v>
      </c>
      <c r="Z233" s="94" t="s">
        <v>1603</v>
      </c>
      <c r="AA233" s="94" t="s">
        <v>1603</v>
      </c>
      <c r="AB233" s="94" t="s">
        <v>1603</v>
      </c>
      <c r="AC233" s="94" t="s">
        <v>1603</v>
      </c>
      <c r="AD233" s="94" t="s">
        <v>1603</v>
      </c>
      <c r="AE233" s="94" t="s">
        <v>1603</v>
      </c>
      <c r="AF233" s="94" t="s">
        <v>1603</v>
      </c>
      <c r="AG233" s="94" t="s">
        <v>1603</v>
      </c>
      <c r="AH233" s="94" t="s">
        <v>1603</v>
      </c>
      <c r="AI233" s="94" t="s">
        <v>1603</v>
      </c>
      <c r="AJ233" s="94" t="s">
        <v>1603</v>
      </c>
      <c r="AK233" s="97">
        <f t="shared" si="13"/>
        <v>0</v>
      </c>
      <c r="AL233" s="94" t="s">
        <v>1603</v>
      </c>
      <c r="AM233" s="94" t="s">
        <v>1603</v>
      </c>
      <c r="AN233" s="94" t="s">
        <v>1603</v>
      </c>
      <c r="AO233" s="94" t="s">
        <v>1603</v>
      </c>
      <c r="AP233" s="94" t="s">
        <v>1603</v>
      </c>
      <c r="AQ233" s="94" t="s">
        <v>1603</v>
      </c>
      <c r="AR233" s="94" t="s">
        <v>1603</v>
      </c>
      <c r="AS233" s="94" t="s">
        <v>1603</v>
      </c>
      <c r="AT233" s="94" t="s">
        <v>1603</v>
      </c>
      <c r="AU233" s="94" t="s">
        <v>1603</v>
      </c>
      <c r="AV233" s="94" t="s">
        <v>1603</v>
      </c>
    </row>
    <row r="234" spans="1:48" ht="13.5" customHeight="1" thickBot="1">
      <c r="A234" s="107" t="s">
        <v>2084</v>
      </c>
      <c r="B234" s="108" t="s">
        <v>1603</v>
      </c>
      <c r="C234" s="108" t="s">
        <v>1603</v>
      </c>
      <c r="D234" s="95" t="s">
        <v>2085</v>
      </c>
      <c r="E234" s="94">
        <f t="shared" si="14"/>
        <v>95.38</v>
      </c>
      <c r="F234" s="94">
        <f t="shared" si="16"/>
        <v>70.78</v>
      </c>
      <c r="G234" s="94">
        <v>23.15</v>
      </c>
      <c r="H234" s="94">
        <v>26.62</v>
      </c>
      <c r="I234" s="94">
        <v>2.72</v>
      </c>
      <c r="J234" s="94">
        <v>18.29</v>
      </c>
      <c r="K234" s="94" t="s">
        <v>1603</v>
      </c>
      <c r="L234" s="94" t="s">
        <v>1603</v>
      </c>
      <c r="M234" s="94" t="s">
        <v>1603</v>
      </c>
      <c r="N234" s="94">
        <f t="shared" si="15"/>
        <v>10.75</v>
      </c>
      <c r="O234" s="94">
        <v>1.88</v>
      </c>
      <c r="P234" s="94" t="s">
        <v>1603</v>
      </c>
      <c r="Q234" s="94" t="s">
        <v>1603</v>
      </c>
      <c r="R234" s="94" t="s">
        <v>1603</v>
      </c>
      <c r="S234" s="94">
        <v>1.33</v>
      </c>
      <c r="T234" s="94">
        <v>1.5</v>
      </c>
      <c r="U234" s="94" t="s">
        <v>1603</v>
      </c>
      <c r="V234" s="94">
        <v>1.25</v>
      </c>
      <c r="W234" s="94" t="s">
        <v>1603</v>
      </c>
      <c r="X234" s="94">
        <v>0.57</v>
      </c>
      <c r="Y234" s="94" t="s">
        <v>1603</v>
      </c>
      <c r="Z234" s="94" t="s">
        <v>1603</v>
      </c>
      <c r="AA234" s="94" t="s">
        <v>1603</v>
      </c>
      <c r="AB234" s="94">
        <v>0.45</v>
      </c>
      <c r="AC234" s="94" t="s">
        <v>1603</v>
      </c>
      <c r="AD234" s="94" t="s">
        <v>1603</v>
      </c>
      <c r="AE234" s="94" t="s">
        <v>1603</v>
      </c>
      <c r="AF234" s="94" t="s">
        <v>1603</v>
      </c>
      <c r="AG234" s="94" t="s">
        <v>1603</v>
      </c>
      <c r="AH234" s="94">
        <v>1.91</v>
      </c>
      <c r="AI234" s="94" t="s">
        <v>1603</v>
      </c>
      <c r="AJ234" s="94">
        <v>1.86</v>
      </c>
      <c r="AK234" s="97">
        <f t="shared" si="13"/>
        <v>13.85</v>
      </c>
      <c r="AL234" s="94" t="s">
        <v>1603</v>
      </c>
      <c r="AM234" s="94" t="s">
        <v>1603</v>
      </c>
      <c r="AN234" s="94" t="s">
        <v>1603</v>
      </c>
      <c r="AO234" s="94" t="s">
        <v>1603</v>
      </c>
      <c r="AP234" s="94" t="s">
        <v>1603</v>
      </c>
      <c r="AQ234" s="94" t="s">
        <v>1603</v>
      </c>
      <c r="AR234" s="94" t="s">
        <v>1603</v>
      </c>
      <c r="AS234" s="94">
        <v>2.31</v>
      </c>
      <c r="AT234" s="94">
        <v>11.54</v>
      </c>
      <c r="AU234" s="94" t="s">
        <v>1603</v>
      </c>
      <c r="AV234" s="94" t="s">
        <v>1603</v>
      </c>
    </row>
    <row r="235" spans="1:48" ht="13.5" customHeight="1" thickBot="1">
      <c r="A235" s="107" t="s">
        <v>2086</v>
      </c>
      <c r="B235" s="108" t="s">
        <v>1603</v>
      </c>
      <c r="C235" s="108" t="s">
        <v>1603</v>
      </c>
      <c r="D235" s="95" t="s">
        <v>2087</v>
      </c>
      <c r="E235" s="94">
        <f t="shared" si="14"/>
        <v>95.38</v>
      </c>
      <c r="F235" s="94">
        <f t="shared" si="16"/>
        <v>70.78</v>
      </c>
      <c r="G235" s="94">
        <v>23.15</v>
      </c>
      <c r="H235" s="94">
        <v>26.62</v>
      </c>
      <c r="I235" s="94">
        <v>2.72</v>
      </c>
      <c r="J235" s="94">
        <v>18.29</v>
      </c>
      <c r="K235" s="94" t="s">
        <v>1603</v>
      </c>
      <c r="L235" s="94" t="s">
        <v>1603</v>
      </c>
      <c r="M235" s="94" t="s">
        <v>1603</v>
      </c>
      <c r="N235" s="94">
        <f t="shared" si="15"/>
        <v>10.75</v>
      </c>
      <c r="O235" s="94">
        <v>1.88</v>
      </c>
      <c r="P235" s="94" t="s">
        <v>1603</v>
      </c>
      <c r="Q235" s="94" t="s">
        <v>1603</v>
      </c>
      <c r="R235" s="94" t="s">
        <v>1603</v>
      </c>
      <c r="S235" s="94">
        <v>1.33</v>
      </c>
      <c r="T235" s="94">
        <v>1.5</v>
      </c>
      <c r="U235" s="94" t="s">
        <v>1603</v>
      </c>
      <c r="V235" s="94">
        <v>1.25</v>
      </c>
      <c r="W235" s="94" t="s">
        <v>1603</v>
      </c>
      <c r="X235" s="94">
        <v>0.57</v>
      </c>
      <c r="Y235" s="94" t="s">
        <v>1603</v>
      </c>
      <c r="Z235" s="94" t="s">
        <v>1603</v>
      </c>
      <c r="AA235" s="94" t="s">
        <v>1603</v>
      </c>
      <c r="AB235" s="94">
        <v>0.45</v>
      </c>
      <c r="AC235" s="94" t="s">
        <v>1603</v>
      </c>
      <c r="AD235" s="94" t="s">
        <v>1603</v>
      </c>
      <c r="AE235" s="94" t="s">
        <v>1603</v>
      </c>
      <c r="AF235" s="94" t="s">
        <v>1603</v>
      </c>
      <c r="AG235" s="94" t="s">
        <v>1603</v>
      </c>
      <c r="AH235" s="94">
        <v>1.91</v>
      </c>
      <c r="AI235" s="94" t="s">
        <v>1603</v>
      </c>
      <c r="AJ235" s="94">
        <v>1.86</v>
      </c>
      <c r="AK235" s="97">
        <f t="shared" si="13"/>
        <v>13.85</v>
      </c>
      <c r="AL235" s="94" t="s">
        <v>1603</v>
      </c>
      <c r="AM235" s="94" t="s">
        <v>1603</v>
      </c>
      <c r="AN235" s="94" t="s">
        <v>1603</v>
      </c>
      <c r="AO235" s="94" t="s">
        <v>1603</v>
      </c>
      <c r="AP235" s="94" t="s">
        <v>1603</v>
      </c>
      <c r="AQ235" s="94" t="s">
        <v>1603</v>
      </c>
      <c r="AR235" s="94" t="s">
        <v>1603</v>
      </c>
      <c r="AS235" s="94">
        <v>2.31</v>
      </c>
      <c r="AT235" s="94">
        <v>11.54</v>
      </c>
      <c r="AU235" s="94" t="s">
        <v>1603</v>
      </c>
      <c r="AV235" s="94" t="s">
        <v>1603</v>
      </c>
    </row>
    <row r="236" spans="1:48" ht="13.5" customHeight="1" thickBot="1">
      <c r="A236" s="107" t="s">
        <v>1621</v>
      </c>
      <c r="B236" s="108" t="s">
        <v>1603</v>
      </c>
      <c r="C236" s="108" t="s">
        <v>1603</v>
      </c>
      <c r="D236" s="95" t="s">
        <v>743</v>
      </c>
      <c r="E236" s="94">
        <f t="shared" si="14"/>
        <v>278.04</v>
      </c>
      <c r="F236" s="94">
        <f t="shared" si="16"/>
        <v>234.7</v>
      </c>
      <c r="G236" s="94">
        <v>73.75</v>
      </c>
      <c r="H236" s="94">
        <v>92.15</v>
      </c>
      <c r="I236" s="94">
        <v>5.98</v>
      </c>
      <c r="J236" s="94">
        <v>62.82</v>
      </c>
      <c r="K236" s="94" t="s">
        <v>1603</v>
      </c>
      <c r="L236" s="94" t="s">
        <v>1603</v>
      </c>
      <c r="M236" s="94" t="s">
        <v>1603</v>
      </c>
      <c r="N236" s="94">
        <f t="shared" si="15"/>
        <v>9.05</v>
      </c>
      <c r="O236" s="94">
        <v>1.97</v>
      </c>
      <c r="P236" s="94" t="s">
        <v>1603</v>
      </c>
      <c r="Q236" s="94" t="s">
        <v>1603</v>
      </c>
      <c r="R236" s="94">
        <v>0.05</v>
      </c>
      <c r="S236" s="94" t="s">
        <v>1603</v>
      </c>
      <c r="T236" s="94" t="s">
        <v>1603</v>
      </c>
      <c r="U236" s="94">
        <v>2.77</v>
      </c>
      <c r="V236" s="94">
        <v>2.08</v>
      </c>
      <c r="W236" s="94" t="s">
        <v>1603</v>
      </c>
      <c r="X236" s="94">
        <v>0.52</v>
      </c>
      <c r="Y236" s="94" t="s">
        <v>1603</v>
      </c>
      <c r="Z236" s="94" t="s">
        <v>1603</v>
      </c>
      <c r="AA236" s="94" t="s">
        <v>1603</v>
      </c>
      <c r="AB236" s="94">
        <v>0.68</v>
      </c>
      <c r="AC236" s="94" t="s">
        <v>1603</v>
      </c>
      <c r="AD236" s="94" t="s">
        <v>1603</v>
      </c>
      <c r="AE236" s="94" t="s">
        <v>1603</v>
      </c>
      <c r="AF236" s="94" t="s">
        <v>1603</v>
      </c>
      <c r="AG236" s="94" t="s">
        <v>1603</v>
      </c>
      <c r="AH236" s="94" t="s">
        <v>1603</v>
      </c>
      <c r="AI236" s="94">
        <v>0.98</v>
      </c>
      <c r="AJ236" s="94" t="s">
        <v>1603</v>
      </c>
      <c r="AK236" s="97">
        <f t="shared" si="13"/>
        <v>34.29</v>
      </c>
      <c r="AL236" s="94" t="s">
        <v>1603</v>
      </c>
      <c r="AM236" s="94" t="s">
        <v>1603</v>
      </c>
      <c r="AN236" s="94" t="s">
        <v>1603</v>
      </c>
      <c r="AO236" s="94">
        <v>3.9</v>
      </c>
      <c r="AP236" s="94" t="s">
        <v>1603</v>
      </c>
      <c r="AQ236" s="94" t="s">
        <v>1603</v>
      </c>
      <c r="AR236" s="94" t="s">
        <v>1603</v>
      </c>
      <c r="AS236" s="94">
        <v>6.28</v>
      </c>
      <c r="AT236" s="94">
        <v>24.07</v>
      </c>
      <c r="AU236" s="94" t="s">
        <v>1603</v>
      </c>
      <c r="AV236" s="94">
        <v>0.04</v>
      </c>
    </row>
    <row r="237" spans="1:48" ht="13.5" customHeight="1" thickBot="1">
      <c r="A237" s="107" t="s">
        <v>2088</v>
      </c>
      <c r="B237" s="108" t="s">
        <v>1603</v>
      </c>
      <c r="C237" s="108" t="s">
        <v>1603</v>
      </c>
      <c r="D237" s="95" t="s">
        <v>2089</v>
      </c>
      <c r="E237" s="94">
        <f t="shared" si="14"/>
        <v>101.29</v>
      </c>
      <c r="F237" s="94">
        <f t="shared" si="16"/>
        <v>84.12</v>
      </c>
      <c r="G237" s="94">
        <v>31.03</v>
      </c>
      <c r="H237" s="94">
        <v>31.77</v>
      </c>
      <c r="I237" s="94">
        <v>2.61</v>
      </c>
      <c r="J237" s="94">
        <v>18.71</v>
      </c>
      <c r="K237" s="94" t="s">
        <v>1603</v>
      </c>
      <c r="L237" s="94" t="s">
        <v>1603</v>
      </c>
      <c r="M237" s="94" t="s">
        <v>1603</v>
      </c>
      <c r="N237" s="94">
        <f t="shared" si="15"/>
        <v>2.26</v>
      </c>
      <c r="O237" s="94" t="s">
        <v>1603</v>
      </c>
      <c r="P237" s="94" t="s">
        <v>1603</v>
      </c>
      <c r="Q237" s="94" t="s">
        <v>1603</v>
      </c>
      <c r="R237" s="94" t="s">
        <v>1603</v>
      </c>
      <c r="S237" s="94" t="s">
        <v>1603</v>
      </c>
      <c r="T237" s="94" t="s">
        <v>1603</v>
      </c>
      <c r="U237" s="94">
        <v>0.6</v>
      </c>
      <c r="V237" s="94" t="s">
        <v>1603</v>
      </c>
      <c r="W237" s="94" t="s">
        <v>1603</v>
      </c>
      <c r="X237" s="94" t="s">
        <v>1603</v>
      </c>
      <c r="Y237" s="94" t="s">
        <v>1603</v>
      </c>
      <c r="Z237" s="94" t="s">
        <v>1603</v>
      </c>
      <c r="AA237" s="94" t="s">
        <v>1603</v>
      </c>
      <c r="AB237" s="94">
        <v>0.68</v>
      </c>
      <c r="AC237" s="94" t="s">
        <v>1603</v>
      </c>
      <c r="AD237" s="94" t="s">
        <v>1603</v>
      </c>
      <c r="AE237" s="94" t="s">
        <v>1603</v>
      </c>
      <c r="AF237" s="94" t="s">
        <v>1603</v>
      </c>
      <c r="AG237" s="94" t="s">
        <v>1603</v>
      </c>
      <c r="AH237" s="94" t="s">
        <v>1603</v>
      </c>
      <c r="AI237" s="94">
        <v>0.98</v>
      </c>
      <c r="AJ237" s="94" t="s">
        <v>1603</v>
      </c>
      <c r="AK237" s="97">
        <f t="shared" si="13"/>
        <v>14.91</v>
      </c>
      <c r="AL237" s="94" t="s">
        <v>1603</v>
      </c>
      <c r="AM237" s="94" t="s">
        <v>1603</v>
      </c>
      <c r="AN237" s="94" t="s">
        <v>1603</v>
      </c>
      <c r="AO237" s="94">
        <v>3.9</v>
      </c>
      <c r="AP237" s="94" t="s">
        <v>1603</v>
      </c>
      <c r="AQ237" s="94" t="s">
        <v>1603</v>
      </c>
      <c r="AR237" s="94" t="s">
        <v>1603</v>
      </c>
      <c r="AS237" s="94">
        <v>2.26</v>
      </c>
      <c r="AT237" s="94">
        <v>8.75</v>
      </c>
      <c r="AU237" s="94" t="s">
        <v>1603</v>
      </c>
      <c r="AV237" s="94" t="s">
        <v>1603</v>
      </c>
    </row>
    <row r="238" spans="1:48" ht="13.5" customHeight="1" thickBot="1">
      <c r="A238" s="107" t="s">
        <v>2090</v>
      </c>
      <c r="B238" s="108" t="s">
        <v>1603</v>
      </c>
      <c r="C238" s="108" t="s">
        <v>1603</v>
      </c>
      <c r="D238" s="95" t="s">
        <v>1725</v>
      </c>
      <c r="E238" s="94">
        <f t="shared" si="14"/>
        <v>101.29</v>
      </c>
      <c r="F238" s="94">
        <f t="shared" si="16"/>
        <v>84.12</v>
      </c>
      <c r="G238" s="94">
        <v>31.03</v>
      </c>
      <c r="H238" s="94">
        <v>31.77</v>
      </c>
      <c r="I238" s="94">
        <v>2.61</v>
      </c>
      <c r="J238" s="94">
        <v>18.71</v>
      </c>
      <c r="K238" s="94" t="s">
        <v>1603</v>
      </c>
      <c r="L238" s="94" t="s">
        <v>1603</v>
      </c>
      <c r="M238" s="94" t="s">
        <v>1603</v>
      </c>
      <c r="N238" s="94">
        <f t="shared" si="15"/>
        <v>2.26</v>
      </c>
      <c r="O238" s="94" t="s">
        <v>1603</v>
      </c>
      <c r="P238" s="94" t="s">
        <v>1603</v>
      </c>
      <c r="Q238" s="94" t="s">
        <v>1603</v>
      </c>
      <c r="R238" s="94" t="s">
        <v>1603</v>
      </c>
      <c r="S238" s="94" t="s">
        <v>1603</v>
      </c>
      <c r="T238" s="94" t="s">
        <v>1603</v>
      </c>
      <c r="U238" s="94">
        <v>0.6</v>
      </c>
      <c r="V238" s="94" t="s">
        <v>1603</v>
      </c>
      <c r="W238" s="94" t="s">
        <v>1603</v>
      </c>
      <c r="X238" s="94" t="s">
        <v>1603</v>
      </c>
      <c r="Y238" s="94" t="s">
        <v>1603</v>
      </c>
      <c r="Z238" s="94" t="s">
        <v>1603</v>
      </c>
      <c r="AA238" s="94" t="s">
        <v>1603</v>
      </c>
      <c r="AB238" s="94">
        <v>0.68</v>
      </c>
      <c r="AC238" s="94" t="s">
        <v>1603</v>
      </c>
      <c r="AD238" s="94" t="s">
        <v>1603</v>
      </c>
      <c r="AE238" s="94" t="s">
        <v>1603</v>
      </c>
      <c r="AF238" s="94" t="s">
        <v>1603</v>
      </c>
      <c r="AG238" s="94" t="s">
        <v>1603</v>
      </c>
      <c r="AH238" s="94" t="s">
        <v>1603</v>
      </c>
      <c r="AI238" s="94">
        <v>0.98</v>
      </c>
      <c r="AJ238" s="94" t="s">
        <v>1603</v>
      </c>
      <c r="AK238" s="97">
        <f t="shared" si="13"/>
        <v>14.91</v>
      </c>
      <c r="AL238" s="94" t="s">
        <v>1603</v>
      </c>
      <c r="AM238" s="94" t="s">
        <v>1603</v>
      </c>
      <c r="AN238" s="94" t="s">
        <v>1603</v>
      </c>
      <c r="AO238" s="94">
        <v>3.9</v>
      </c>
      <c r="AP238" s="94" t="s">
        <v>1603</v>
      </c>
      <c r="AQ238" s="94" t="s">
        <v>1603</v>
      </c>
      <c r="AR238" s="94" t="s">
        <v>1603</v>
      </c>
      <c r="AS238" s="94">
        <v>2.26</v>
      </c>
      <c r="AT238" s="94">
        <v>8.75</v>
      </c>
      <c r="AU238" s="94" t="s">
        <v>1603</v>
      </c>
      <c r="AV238" s="94" t="s">
        <v>1603</v>
      </c>
    </row>
    <row r="239" spans="1:48" ht="13.5" customHeight="1" thickBot="1">
      <c r="A239" s="107" t="s">
        <v>2091</v>
      </c>
      <c r="B239" s="108" t="s">
        <v>1603</v>
      </c>
      <c r="C239" s="108" t="s">
        <v>1603</v>
      </c>
      <c r="D239" s="95" t="s">
        <v>2092</v>
      </c>
      <c r="E239" s="94">
        <f t="shared" si="14"/>
        <v>176.74999999999997</v>
      </c>
      <c r="F239" s="94">
        <f t="shared" si="16"/>
        <v>150.57999999999998</v>
      </c>
      <c r="G239" s="94">
        <v>42.72</v>
      </c>
      <c r="H239" s="94">
        <v>60.38</v>
      </c>
      <c r="I239" s="94">
        <v>3.37</v>
      </c>
      <c r="J239" s="94">
        <v>44.11</v>
      </c>
      <c r="K239" s="94" t="s">
        <v>1603</v>
      </c>
      <c r="L239" s="94" t="s">
        <v>1603</v>
      </c>
      <c r="M239" s="94" t="s">
        <v>1603</v>
      </c>
      <c r="N239" s="94">
        <f t="shared" si="15"/>
        <v>6.789999999999999</v>
      </c>
      <c r="O239" s="94">
        <v>1.97</v>
      </c>
      <c r="P239" s="94" t="s">
        <v>1603</v>
      </c>
      <c r="Q239" s="94" t="s">
        <v>1603</v>
      </c>
      <c r="R239" s="94">
        <v>0.05</v>
      </c>
      <c r="S239" s="94" t="s">
        <v>1603</v>
      </c>
      <c r="T239" s="94" t="s">
        <v>1603</v>
      </c>
      <c r="U239" s="94">
        <v>2.17</v>
      </c>
      <c r="V239" s="94">
        <v>2.08</v>
      </c>
      <c r="W239" s="94" t="s">
        <v>1603</v>
      </c>
      <c r="X239" s="94">
        <v>0.52</v>
      </c>
      <c r="Y239" s="94" t="s">
        <v>1603</v>
      </c>
      <c r="Z239" s="94" t="s">
        <v>1603</v>
      </c>
      <c r="AA239" s="94" t="s">
        <v>1603</v>
      </c>
      <c r="AB239" s="94" t="s">
        <v>1603</v>
      </c>
      <c r="AC239" s="94" t="s">
        <v>1603</v>
      </c>
      <c r="AD239" s="94" t="s">
        <v>1603</v>
      </c>
      <c r="AE239" s="94" t="s">
        <v>1603</v>
      </c>
      <c r="AF239" s="94" t="s">
        <v>1603</v>
      </c>
      <c r="AG239" s="94" t="s">
        <v>1603</v>
      </c>
      <c r="AH239" s="94" t="s">
        <v>1603</v>
      </c>
      <c r="AI239" s="94" t="s">
        <v>1603</v>
      </c>
      <c r="AJ239" s="94" t="s">
        <v>1603</v>
      </c>
      <c r="AK239" s="97">
        <f t="shared" si="13"/>
        <v>19.38</v>
      </c>
      <c r="AL239" s="94" t="s">
        <v>1603</v>
      </c>
      <c r="AM239" s="94" t="s">
        <v>1603</v>
      </c>
      <c r="AN239" s="94" t="s">
        <v>1603</v>
      </c>
      <c r="AO239" s="94" t="s">
        <v>1603</v>
      </c>
      <c r="AP239" s="94" t="s">
        <v>1603</v>
      </c>
      <c r="AQ239" s="94" t="s">
        <v>1603</v>
      </c>
      <c r="AR239" s="94" t="s">
        <v>1603</v>
      </c>
      <c r="AS239" s="94">
        <v>4.02</v>
      </c>
      <c r="AT239" s="94">
        <v>15.32</v>
      </c>
      <c r="AU239" s="94" t="s">
        <v>1603</v>
      </c>
      <c r="AV239" s="94">
        <v>0.04</v>
      </c>
    </row>
    <row r="240" spans="1:48" ht="13.5" customHeight="1" thickBot="1">
      <c r="A240" s="107" t="s">
        <v>2093</v>
      </c>
      <c r="B240" s="108" t="s">
        <v>1603</v>
      </c>
      <c r="C240" s="108" t="s">
        <v>1603</v>
      </c>
      <c r="D240" s="95" t="s">
        <v>1725</v>
      </c>
      <c r="E240" s="94">
        <f t="shared" si="14"/>
        <v>176.74999999999997</v>
      </c>
      <c r="F240" s="94">
        <f t="shared" si="16"/>
        <v>150.57999999999998</v>
      </c>
      <c r="G240" s="94">
        <v>42.72</v>
      </c>
      <c r="H240" s="94">
        <v>60.38</v>
      </c>
      <c r="I240" s="94">
        <v>3.37</v>
      </c>
      <c r="J240" s="94">
        <v>44.11</v>
      </c>
      <c r="K240" s="94" t="s">
        <v>1603</v>
      </c>
      <c r="L240" s="94" t="s">
        <v>1603</v>
      </c>
      <c r="M240" s="94" t="s">
        <v>1603</v>
      </c>
      <c r="N240" s="94">
        <f t="shared" si="15"/>
        <v>6.789999999999999</v>
      </c>
      <c r="O240" s="94">
        <v>1.97</v>
      </c>
      <c r="P240" s="94" t="s">
        <v>1603</v>
      </c>
      <c r="Q240" s="94" t="s">
        <v>1603</v>
      </c>
      <c r="R240" s="94">
        <v>0.05</v>
      </c>
      <c r="S240" s="94" t="s">
        <v>1603</v>
      </c>
      <c r="T240" s="94" t="s">
        <v>1603</v>
      </c>
      <c r="U240" s="94">
        <v>2.17</v>
      </c>
      <c r="V240" s="94">
        <v>2.08</v>
      </c>
      <c r="W240" s="94" t="s">
        <v>1603</v>
      </c>
      <c r="X240" s="94">
        <v>0.52</v>
      </c>
      <c r="Y240" s="94" t="s">
        <v>1603</v>
      </c>
      <c r="Z240" s="94" t="s">
        <v>1603</v>
      </c>
      <c r="AA240" s="94" t="s">
        <v>1603</v>
      </c>
      <c r="AB240" s="94" t="s">
        <v>1603</v>
      </c>
      <c r="AC240" s="94" t="s">
        <v>1603</v>
      </c>
      <c r="AD240" s="94" t="s">
        <v>1603</v>
      </c>
      <c r="AE240" s="94" t="s">
        <v>1603</v>
      </c>
      <c r="AF240" s="94" t="s">
        <v>1603</v>
      </c>
      <c r="AG240" s="94" t="s">
        <v>1603</v>
      </c>
      <c r="AH240" s="94" t="s">
        <v>1603</v>
      </c>
      <c r="AI240" s="94" t="s">
        <v>1603</v>
      </c>
      <c r="AJ240" s="94" t="s">
        <v>1603</v>
      </c>
      <c r="AK240" s="97">
        <f t="shared" si="13"/>
        <v>19.38</v>
      </c>
      <c r="AL240" s="94" t="s">
        <v>1603</v>
      </c>
      <c r="AM240" s="94" t="s">
        <v>1603</v>
      </c>
      <c r="AN240" s="94" t="s">
        <v>1603</v>
      </c>
      <c r="AO240" s="94" t="s">
        <v>1603</v>
      </c>
      <c r="AP240" s="94" t="s">
        <v>1603</v>
      </c>
      <c r="AQ240" s="94" t="s">
        <v>1603</v>
      </c>
      <c r="AR240" s="94" t="s">
        <v>1603</v>
      </c>
      <c r="AS240" s="94">
        <v>4.02</v>
      </c>
      <c r="AT240" s="94">
        <v>15.32</v>
      </c>
      <c r="AU240" s="94" t="s">
        <v>1603</v>
      </c>
      <c r="AV240" s="94">
        <v>0.04</v>
      </c>
    </row>
    <row r="241" spans="1:48" ht="13.5" customHeight="1" thickBot="1">
      <c r="A241" s="107" t="s">
        <v>1622</v>
      </c>
      <c r="B241" s="108" t="s">
        <v>1603</v>
      </c>
      <c r="C241" s="108" t="s">
        <v>1603</v>
      </c>
      <c r="D241" s="95" t="s">
        <v>1343</v>
      </c>
      <c r="E241" s="94">
        <f t="shared" si="14"/>
        <v>1079.3799999999999</v>
      </c>
      <c r="F241" s="94">
        <f t="shared" si="16"/>
        <v>795.04</v>
      </c>
      <c r="G241" s="94">
        <v>189.32</v>
      </c>
      <c r="H241" s="94">
        <v>220.45</v>
      </c>
      <c r="I241" s="94" t="s">
        <v>1603</v>
      </c>
      <c r="J241" s="94">
        <v>199.02</v>
      </c>
      <c r="K241" s="94" t="s">
        <v>1603</v>
      </c>
      <c r="L241" s="94" t="s">
        <v>1603</v>
      </c>
      <c r="M241" s="94">
        <v>186.25</v>
      </c>
      <c r="N241" s="94">
        <f t="shared" si="15"/>
        <v>161.05</v>
      </c>
      <c r="O241" s="94">
        <v>6.28</v>
      </c>
      <c r="P241" s="94" t="s">
        <v>1603</v>
      </c>
      <c r="Q241" s="94" t="s">
        <v>1603</v>
      </c>
      <c r="R241" s="94">
        <v>0.24</v>
      </c>
      <c r="S241" s="94">
        <v>0.06</v>
      </c>
      <c r="T241" s="94">
        <v>19.25</v>
      </c>
      <c r="U241" s="94">
        <v>8.22</v>
      </c>
      <c r="V241" s="94" t="s">
        <v>1603</v>
      </c>
      <c r="W241" s="94">
        <v>1.25</v>
      </c>
      <c r="X241" s="94">
        <v>0.3</v>
      </c>
      <c r="Y241" s="94" t="s">
        <v>1603</v>
      </c>
      <c r="Z241" s="94">
        <v>3.02</v>
      </c>
      <c r="AA241" s="94">
        <v>1.35</v>
      </c>
      <c r="AB241" s="94">
        <v>14.76</v>
      </c>
      <c r="AC241" s="94" t="s">
        <v>1603</v>
      </c>
      <c r="AD241" s="94" t="s">
        <v>1603</v>
      </c>
      <c r="AE241" s="94">
        <v>13.63</v>
      </c>
      <c r="AF241" s="94" t="s">
        <v>1603</v>
      </c>
      <c r="AG241" s="94" t="s">
        <v>1603</v>
      </c>
      <c r="AH241" s="94">
        <v>57.59</v>
      </c>
      <c r="AI241" s="94">
        <v>35.1</v>
      </c>
      <c r="AJ241" s="94" t="s">
        <v>1603</v>
      </c>
      <c r="AK241" s="97">
        <f t="shared" si="13"/>
        <v>123.29</v>
      </c>
      <c r="AL241" s="94" t="s">
        <v>1603</v>
      </c>
      <c r="AM241" s="94" t="s">
        <v>1603</v>
      </c>
      <c r="AN241" s="94" t="s">
        <v>1603</v>
      </c>
      <c r="AO241" s="94" t="s">
        <v>1603</v>
      </c>
      <c r="AP241" s="94">
        <v>10.58</v>
      </c>
      <c r="AQ241" s="94" t="s">
        <v>1603</v>
      </c>
      <c r="AR241" s="94">
        <v>0.16</v>
      </c>
      <c r="AS241" s="94">
        <v>22.32</v>
      </c>
      <c r="AT241" s="94">
        <v>87.3</v>
      </c>
      <c r="AU241" s="94" t="s">
        <v>1603</v>
      </c>
      <c r="AV241" s="94">
        <v>2.93</v>
      </c>
    </row>
    <row r="242" spans="1:48" ht="13.5" customHeight="1" thickBot="1">
      <c r="A242" s="107" t="s">
        <v>2094</v>
      </c>
      <c r="B242" s="108" t="s">
        <v>1603</v>
      </c>
      <c r="C242" s="108" t="s">
        <v>1603</v>
      </c>
      <c r="D242" s="95" t="s">
        <v>2095</v>
      </c>
      <c r="E242" s="94">
        <f t="shared" si="14"/>
        <v>1011.1700000000001</v>
      </c>
      <c r="F242" s="94">
        <f t="shared" si="16"/>
        <v>761.9300000000001</v>
      </c>
      <c r="G242" s="94">
        <v>189.32</v>
      </c>
      <c r="H242" s="94">
        <v>220.45</v>
      </c>
      <c r="I242" s="94" t="s">
        <v>1603</v>
      </c>
      <c r="J242" s="94">
        <v>184.68</v>
      </c>
      <c r="K242" s="94" t="s">
        <v>1603</v>
      </c>
      <c r="L242" s="94" t="s">
        <v>1603</v>
      </c>
      <c r="M242" s="94">
        <v>167.48</v>
      </c>
      <c r="N242" s="94">
        <f t="shared" si="15"/>
        <v>125.95</v>
      </c>
      <c r="O242" s="94">
        <v>6.28</v>
      </c>
      <c r="P242" s="94" t="s">
        <v>1603</v>
      </c>
      <c r="Q242" s="94" t="s">
        <v>1603</v>
      </c>
      <c r="R242" s="94">
        <v>0.24</v>
      </c>
      <c r="S242" s="94">
        <v>0.06</v>
      </c>
      <c r="T242" s="94">
        <v>19.25</v>
      </c>
      <c r="U242" s="94">
        <v>8.22</v>
      </c>
      <c r="V242" s="94" t="s">
        <v>1603</v>
      </c>
      <c r="W242" s="94">
        <v>1.25</v>
      </c>
      <c r="X242" s="94">
        <v>0.3</v>
      </c>
      <c r="Y242" s="94" t="s">
        <v>1603</v>
      </c>
      <c r="Z242" s="94">
        <v>3.02</v>
      </c>
      <c r="AA242" s="94">
        <v>1.35</v>
      </c>
      <c r="AB242" s="94">
        <v>14.76</v>
      </c>
      <c r="AC242" s="94" t="s">
        <v>1603</v>
      </c>
      <c r="AD242" s="94" t="s">
        <v>1603</v>
      </c>
      <c r="AE242" s="94">
        <v>13.63</v>
      </c>
      <c r="AF242" s="94" t="s">
        <v>1603</v>
      </c>
      <c r="AG242" s="94" t="s">
        <v>1603</v>
      </c>
      <c r="AH242" s="94">
        <v>57.59</v>
      </c>
      <c r="AI242" s="94" t="s">
        <v>1603</v>
      </c>
      <c r="AJ242" s="94" t="s">
        <v>1603</v>
      </c>
      <c r="AK242" s="97">
        <f t="shared" si="13"/>
        <v>123.29</v>
      </c>
      <c r="AL242" s="94" t="s">
        <v>1603</v>
      </c>
      <c r="AM242" s="94" t="s">
        <v>1603</v>
      </c>
      <c r="AN242" s="94" t="s">
        <v>1603</v>
      </c>
      <c r="AO242" s="94" t="s">
        <v>1603</v>
      </c>
      <c r="AP242" s="94">
        <v>10.58</v>
      </c>
      <c r="AQ242" s="94" t="s">
        <v>1603</v>
      </c>
      <c r="AR242" s="94">
        <v>0.16</v>
      </c>
      <c r="AS242" s="94">
        <v>22.32</v>
      </c>
      <c r="AT242" s="94">
        <v>87.3</v>
      </c>
      <c r="AU242" s="94" t="s">
        <v>1603</v>
      </c>
      <c r="AV242" s="94">
        <v>2.93</v>
      </c>
    </row>
    <row r="243" spans="1:48" ht="13.5" customHeight="1" thickBot="1">
      <c r="A243" s="107" t="s">
        <v>2096</v>
      </c>
      <c r="B243" s="108" t="s">
        <v>1603</v>
      </c>
      <c r="C243" s="108" t="s">
        <v>1603</v>
      </c>
      <c r="D243" s="95" t="s">
        <v>1725</v>
      </c>
      <c r="E243" s="94">
        <f t="shared" si="14"/>
        <v>522.51</v>
      </c>
      <c r="F243" s="94">
        <f t="shared" si="16"/>
        <v>421.17999999999995</v>
      </c>
      <c r="G243" s="94">
        <v>106.47</v>
      </c>
      <c r="H243" s="94">
        <v>123.98</v>
      </c>
      <c r="I243" s="94" t="s">
        <v>1603</v>
      </c>
      <c r="J243" s="94">
        <v>100.02</v>
      </c>
      <c r="K243" s="94" t="s">
        <v>1603</v>
      </c>
      <c r="L243" s="94" t="s">
        <v>1603</v>
      </c>
      <c r="M243" s="94">
        <v>90.71</v>
      </c>
      <c r="N243" s="94">
        <f t="shared" si="15"/>
        <v>43.42999999999999</v>
      </c>
      <c r="O243" s="94" t="s">
        <v>1603</v>
      </c>
      <c r="P243" s="94" t="s">
        <v>1603</v>
      </c>
      <c r="Q243" s="94" t="s">
        <v>1603</v>
      </c>
      <c r="R243" s="94">
        <v>0.24</v>
      </c>
      <c r="S243" s="94">
        <v>0.06</v>
      </c>
      <c r="T243" s="94" t="s">
        <v>1603</v>
      </c>
      <c r="U243" s="94">
        <v>8.22</v>
      </c>
      <c r="V243" s="94" t="s">
        <v>1603</v>
      </c>
      <c r="W243" s="94" t="s">
        <v>1603</v>
      </c>
      <c r="X243" s="94" t="s">
        <v>1603</v>
      </c>
      <c r="Y243" s="94" t="s">
        <v>1603</v>
      </c>
      <c r="Z243" s="94">
        <v>3.02</v>
      </c>
      <c r="AA243" s="94">
        <v>1.35</v>
      </c>
      <c r="AB243" s="94">
        <v>7.38</v>
      </c>
      <c r="AC243" s="94" t="s">
        <v>1603</v>
      </c>
      <c r="AD243" s="94" t="s">
        <v>1603</v>
      </c>
      <c r="AE243" s="94">
        <v>5.42</v>
      </c>
      <c r="AF243" s="94" t="s">
        <v>1603</v>
      </c>
      <c r="AG243" s="94" t="s">
        <v>1603</v>
      </c>
      <c r="AH243" s="94">
        <v>17.74</v>
      </c>
      <c r="AI243" s="94" t="s">
        <v>1603</v>
      </c>
      <c r="AJ243" s="94" t="s">
        <v>1603</v>
      </c>
      <c r="AK243" s="97">
        <f t="shared" si="13"/>
        <v>57.9</v>
      </c>
      <c r="AL243" s="94" t="s">
        <v>1603</v>
      </c>
      <c r="AM243" s="94" t="s">
        <v>1603</v>
      </c>
      <c r="AN243" s="94" t="s">
        <v>1603</v>
      </c>
      <c r="AO243" s="94" t="s">
        <v>1603</v>
      </c>
      <c r="AP243" s="94" t="s">
        <v>1603</v>
      </c>
      <c r="AQ243" s="94" t="s">
        <v>1603</v>
      </c>
      <c r="AR243" s="94">
        <v>0.16</v>
      </c>
      <c r="AS243" s="94">
        <v>11.16</v>
      </c>
      <c r="AT243" s="94">
        <v>43.65</v>
      </c>
      <c r="AU243" s="94" t="s">
        <v>1603</v>
      </c>
      <c r="AV243" s="94">
        <v>2.93</v>
      </c>
    </row>
    <row r="244" spans="1:48" ht="13.5" customHeight="1" thickBot="1">
      <c r="A244" s="107" t="s">
        <v>2097</v>
      </c>
      <c r="B244" s="108" t="s">
        <v>1603</v>
      </c>
      <c r="C244" s="108" t="s">
        <v>1603</v>
      </c>
      <c r="D244" s="95" t="s">
        <v>2098</v>
      </c>
      <c r="E244" s="94">
        <f t="shared" si="14"/>
        <v>24.25</v>
      </c>
      <c r="F244" s="94">
        <f t="shared" si="16"/>
        <v>0</v>
      </c>
      <c r="G244" s="94" t="s">
        <v>1603</v>
      </c>
      <c r="H244" s="94" t="s">
        <v>1603</v>
      </c>
      <c r="I244" s="94" t="s">
        <v>1603</v>
      </c>
      <c r="J244" s="94" t="s">
        <v>1603</v>
      </c>
      <c r="K244" s="94" t="s">
        <v>1603</v>
      </c>
      <c r="L244" s="94" t="s">
        <v>1603</v>
      </c>
      <c r="M244" s="94" t="s">
        <v>1603</v>
      </c>
      <c r="N244" s="94">
        <f t="shared" si="15"/>
        <v>24.25</v>
      </c>
      <c r="O244" s="94">
        <v>0.59</v>
      </c>
      <c r="P244" s="94" t="s">
        <v>1603</v>
      </c>
      <c r="Q244" s="94" t="s">
        <v>1603</v>
      </c>
      <c r="R244" s="94" t="s">
        <v>1603</v>
      </c>
      <c r="S244" s="94" t="s">
        <v>1603</v>
      </c>
      <c r="T244" s="94" t="s">
        <v>1603</v>
      </c>
      <c r="U244" s="94" t="s">
        <v>1603</v>
      </c>
      <c r="V244" s="94" t="s">
        <v>1603</v>
      </c>
      <c r="W244" s="94">
        <v>1.25</v>
      </c>
      <c r="X244" s="94">
        <v>0.3</v>
      </c>
      <c r="Y244" s="94" t="s">
        <v>1603</v>
      </c>
      <c r="Z244" s="94" t="s">
        <v>1603</v>
      </c>
      <c r="AA244" s="94" t="s">
        <v>1603</v>
      </c>
      <c r="AB244" s="94" t="s">
        <v>1603</v>
      </c>
      <c r="AC244" s="94" t="s">
        <v>1603</v>
      </c>
      <c r="AD244" s="94" t="s">
        <v>1603</v>
      </c>
      <c r="AE244" s="94" t="s">
        <v>1603</v>
      </c>
      <c r="AF244" s="94" t="s">
        <v>1603</v>
      </c>
      <c r="AG244" s="94" t="s">
        <v>1603</v>
      </c>
      <c r="AH244" s="94">
        <v>22.11</v>
      </c>
      <c r="AI244" s="94" t="s">
        <v>1603</v>
      </c>
      <c r="AJ244" s="94" t="s">
        <v>1603</v>
      </c>
      <c r="AK244" s="97">
        <f t="shared" si="13"/>
        <v>0</v>
      </c>
      <c r="AL244" s="94" t="s">
        <v>1603</v>
      </c>
      <c r="AM244" s="94" t="s">
        <v>1603</v>
      </c>
      <c r="AN244" s="94" t="s">
        <v>1603</v>
      </c>
      <c r="AO244" s="94" t="s">
        <v>1603</v>
      </c>
      <c r="AP244" s="94" t="s">
        <v>1603</v>
      </c>
      <c r="AQ244" s="94" t="s">
        <v>1603</v>
      </c>
      <c r="AR244" s="94" t="s">
        <v>1603</v>
      </c>
      <c r="AS244" s="94" t="s">
        <v>1603</v>
      </c>
      <c r="AT244" s="94" t="s">
        <v>1603</v>
      </c>
      <c r="AU244" s="94" t="s">
        <v>1603</v>
      </c>
      <c r="AV244" s="94" t="s">
        <v>1603</v>
      </c>
    </row>
    <row r="245" spans="1:48" ht="13.5" customHeight="1" thickBot="1">
      <c r="A245" s="107" t="s">
        <v>2099</v>
      </c>
      <c r="B245" s="108" t="s">
        <v>1603</v>
      </c>
      <c r="C245" s="108" t="s">
        <v>1603</v>
      </c>
      <c r="D245" s="95" t="s">
        <v>2100</v>
      </c>
      <c r="E245" s="94">
        <f t="shared" si="14"/>
        <v>27.65</v>
      </c>
      <c r="F245" s="94">
        <f t="shared" si="16"/>
        <v>0</v>
      </c>
      <c r="G245" s="94" t="s">
        <v>1603</v>
      </c>
      <c r="H245" s="94" t="s">
        <v>1603</v>
      </c>
      <c r="I245" s="94" t="s">
        <v>1603</v>
      </c>
      <c r="J245" s="94" t="s">
        <v>1603</v>
      </c>
      <c r="K245" s="94" t="s">
        <v>1603</v>
      </c>
      <c r="L245" s="94" t="s">
        <v>1603</v>
      </c>
      <c r="M245" s="94" t="s">
        <v>1603</v>
      </c>
      <c r="N245" s="94">
        <f t="shared" si="15"/>
        <v>17.07</v>
      </c>
      <c r="O245" s="94">
        <v>5.69</v>
      </c>
      <c r="P245" s="94" t="s">
        <v>1603</v>
      </c>
      <c r="Q245" s="94" t="s">
        <v>1603</v>
      </c>
      <c r="R245" s="94" t="s">
        <v>1603</v>
      </c>
      <c r="S245" s="94" t="s">
        <v>1603</v>
      </c>
      <c r="T245" s="94">
        <v>4.83</v>
      </c>
      <c r="U245" s="94" t="s">
        <v>1603</v>
      </c>
      <c r="V245" s="94" t="s">
        <v>1603</v>
      </c>
      <c r="W245" s="94" t="s">
        <v>1603</v>
      </c>
      <c r="X245" s="94" t="s">
        <v>1603</v>
      </c>
      <c r="Y245" s="94" t="s">
        <v>1603</v>
      </c>
      <c r="Z245" s="94" t="s">
        <v>1603</v>
      </c>
      <c r="AA245" s="94" t="s">
        <v>1603</v>
      </c>
      <c r="AB245" s="94" t="s">
        <v>1603</v>
      </c>
      <c r="AC245" s="94" t="s">
        <v>1603</v>
      </c>
      <c r="AD245" s="94" t="s">
        <v>1603</v>
      </c>
      <c r="AE245" s="94">
        <v>6.55</v>
      </c>
      <c r="AF245" s="94" t="s">
        <v>1603</v>
      </c>
      <c r="AG245" s="94" t="s">
        <v>1603</v>
      </c>
      <c r="AH245" s="94" t="s">
        <v>1603</v>
      </c>
      <c r="AI245" s="94" t="s">
        <v>1603</v>
      </c>
      <c r="AJ245" s="94" t="s">
        <v>1603</v>
      </c>
      <c r="AK245" s="97">
        <f t="shared" si="13"/>
        <v>10.58</v>
      </c>
      <c r="AL245" s="94" t="s">
        <v>1603</v>
      </c>
      <c r="AM245" s="94" t="s">
        <v>1603</v>
      </c>
      <c r="AN245" s="94" t="s">
        <v>1603</v>
      </c>
      <c r="AO245" s="94" t="s">
        <v>1603</v>
      </c>
      <c r="AP245" s="94">
        <v>10.58</v>
      </c>
      <c r="AQ245" s="94" t="s">
        <v>1603</v>
      </c>
      <c r="AR245" s="94" t="s">
        <v>1603</v>
      </c>
      <c r="AS245" s="94" t="s">
        <v>1603</v>
      </c>
      <c r="AT245" s="94" t="s">
        <v>1603</v>
      </c>
      <c r="AU245" s="94" t="s">
        <v>1603</v>
      </c>
      <c r="AV245" s="94" t="s">
        <v>1603</v>
      </c>
    </row>
    <row r="246" spans="1:48" ht="13.5" customHeight="1" thickBot="1">
      <c r="A246" s="107" t="s">
        <v>2101</v>
      </c>
      <c r="B246" s="108" t="s">
        <v>1603</v>
      </c>
      <c r="C246" s="108" t="s">
        <v>1603</v>
      </c>
      <c r="D246" s="95" t="s">
        <v>1735</v>
      </c>
      <c r="E246" s="94">
        <f t="shared" si="14"/>
        <v>422.33</v>
      </c>
      <c r="F246" s="94">
        <f t="shared" si="16"/>
        <v>340.75</v>
      </c>
      <c r="G246" s="94">
        <v>82.85</v>
      </c>
      <c r="H246" s="94">
        <v>96.47</v>
      </c>
      <c r="I246" s="94" t="s">
        <v>1603</v>
      </c>
      <c r="J246" s="94">
        <v>84.66</v>
      </c>
      <c r="K246" s="94" t="s">
        <v>1603</v>
      </c>
      <c r="L246" s="94" t="s">
        <v>1603</v>
      </c>
      <c r="M246" s="94">
        <v>76.77</v>
      </c>
      <c r="N246" s="94">
        <f t="shared" si="15"/>
        <v>26.769999999999996</v>
      </c>
      <c r="O246" s="94" t="s">
        <v>1603</v>
      </c>
      <c r="P246" s="94" t="s">
        <v>1603</v>
      </c>
      <c r="Q246" s="94" t="s">
        <v>1603</v>
      </c>
      <c r="R246" s="94" t="s">
        <v>1603</v>
      </c>
      <c r="S246" s="94" t="s">
        <v>1603</v>
      </c>
      <c r="T246" s="94" t="s">
        <v>1603</v>
      </c>
      <c r="U246" s="94" t="s">
        <v>1603</v>
      </c>
      <c r="V246" s="94" t="s">
        <v>1603</v>
      </c>
      <c r="W246" s="94" t="s">
        <v>1603</v>
      </c>
      <c r="X246" s="94" t="s">
        <v>1603</v>
      </c>
      <c r="Y246" s="94" t="s">
        <v>1603</v>
      </c>
      <c r="Z246" s="94" t="s">
        <v>1603</v>
      </c>
      <c r="AA246" s="94" t="s">
        <v>1603</v>
      </c>
      <c r="AB246" s="94">
        <v>7.38</v>
      </c>
      <c r="AC246" s="94" t="s">
        <v>1603</v>
      </c>
      <c r="AD246" s="94" t="s">
        <v>1603</v>
      </c>
      <c r="AE246" s="94">
        <v>1.65</v>
      </c>
      <c r="AF246" s="94" t="s">
        <v>1603</v>
      </c>
      <c r="AG246" s="94" t="s">
        <v>1603</v>
      </c>
      <c r="AH246" s="94">
        <v>17.74</v>
      </c>
      <c r="AI246" s="94" t="s">
        <v>1603</v>
      </c>
      <c r="AJ246" s="94" t="s">
        <v>1603</v>
      </c>
      <c r="AK246" s="97">
        <f t="shared" si="13"/>
        <v>54.81</v>
      </c>
      <c r="AL246" s="94" t="s">
        <v>1603</v>
      </c>
      <c r="AM246" s="94" t="s">
        <v>1603</v>
      </c>
      <c r="AN246" s="94" t="s">
        <v>1603</v>
      </c>
      <c r="AO246" s="94" t="s">
        <v>1603</v>
      </c>
      <c r="AP246" s="94" t="s">
        <v>1603</v>
      </c>
      <c r="AQ246" s="94" t="s">
        <v>1603</v>
      </c>
      <c r="AR246" s="94" t="s">
        <v>1603</v>
      </c>
      <c r="AS246" s="94">
        <v>11.16</v>
      </c>
      <c r="AT246" s="94">
        <v>43.65</v>
      </c>
      <c r="AU246" s="94" t="s">
        <v>1603</v>
      </c>
      <c r="AV246" s="94" t="s">
        <v>1603</v>
      </c>
    </row>
    <row r="247" spans="1:48" ht="13.5" customHeight="1" thickBot="1">
      <c r="A247" s="107" t="s">
        <v>2102</v>
      </c>
      <c r="B247" s="108" t="s">
        <v>1603</v>
      </c>
      <c r="C247" s="108" t="s">
        <v>1603</v>
      </c>
      <c r="D247" s="95" t="s">
        <v>2103</v>
      </c>
      <c r="E247" s="94">
        <f t="shared" si="14"/>
        <v>14.42</v>
      </c>
      <c r="F247" s="94">
        <f t="shared" si="16"/>
        <v>0</v>
      </c>
      <c r="G247" s="94" t="s">
        <v>1603</v>
      </c>
      <c r="H247" s="94" t="s">
        <v>1603</v>
      </c>
      <c r="I247" s="94" t="s">
        <v>1603</v>
      </c>
      <c r="J247" s="94" t="s">
        <v>1603</v>
      </c>
      <c r="K247" s="94" t="s">
        <v>1603</v>
      </c>
      <c r="L247" s="94" t="s">
        <v>1603</v>
      </c>
      <c r="M247" s="94" t="s">
        <v>1603</v>
      </c>
      <c r="N247" s="94">
        <f t="shared" si="15"/>
        <v>14.42</v>
      </c>
      <c r="O247" s="94" t="s">
        <v>1603</v>
      </c>
      <c r="P247" s="94" t="s">
        <v>1603</v>
      </c>
      <c r="Q247" s="94" t="s">
        <v>1603</v>
      </c>
      <c r="R247" s="94" t="s">
        <v>1603</v>
      </c>
      <c r="S247" s="94" t="s">
        <v>1603</v>
      </c>
      <c r="T247" s="94">
        <v>14.42</v>
      </c>
      <c r="U247" s="94" t="s">
        <v>1603</v>
      </c>
      <c r="V247" s="94" t="s">
        <v>1603</v>
      </c>
      <c r="W247" s="94" t="s">
        <v>1603</v>
      </c>
      <c r="X247" s="94" t="s">
        <v>1603</v>
      </c>
      <c r="Y247" s="94" t="s">
        <v>1603</v>
      </c>
      <c r="Z247" s="94" t="s">
        <v>1603</v>
      </c>
      <c r="AA247" s="94" t="s">
        <v>1603</v>
      </c>
      <c r="AB247" s="94" t="s">
        <v>1603</v>
      </c>
      <c r="AC247" s="94" t="s">
        <v>1603</v>
      </c>
      <c r="AD247" s="94" t="s">
        <v>1603</v>
      </c>
      <c r="AE247" s="94" t="s">
        <v>1603</v>
      </c>
      <c r="AF247" s="94" t="s">
        <v>1603</v>
      </c>
      <c r="AG247" s="94" t="s">
        <v>1603</v>
      </c>
      <c r="AH247" s="94" t="s">
        <v>1603</v>
      </c>
      <c r="AI247" s="94" t="s">
        <v>1603</v>
      </c>
      <c r="AJ247" s="94" t="s">
        <v>1603</v>
      </c>
      <c r="AK247" s="97">
        <f t="shared" si="13"/>
        <v>0</v>
      </c>
      <c r="AL247" s="94" t="s">
        <v>1603</v>
      </c>
      <c r="AM247" s="94" t="s">
        <v>1603</v>
      </c>
      <c r="AN247" s="94" t="s">
        <v>1603</v>
      </c>
      <c r="AO247" s="94" t="s">
        <v>1603</v>
      </c>
      <c r="AP247" s="94" t="s">
        <v>1603</v>
      </c>
      <c r="AQ247" s="94" t="s">
        <v>1603</v>
      </c>
      <c r="AR247" s="94" t="s">
        <v>1603</v>
      </c>
      <c r="AS247" s="94" t="s">
        <v>1603</v>
      </c>
      <c r="AT247" s="94" t="s">
        <v>1603</v>
      </c>
      <c r="AU247" s="94" t="s">
        <v>1603</v>
      </c>
      <c r="AV247" s="94" t="s">
        <v>1603</v>
      </c>
    </row>
    <row r="248" spans="1:48" ht="13.5" customHeight="1" thickBot="1">
      <c r="A248" s="107" t="s">
        <v>2104</v>
      </c>
      <c r="B248" s="108" t="s">
        <v>1603</v>
      </c>
      <c r="C248" s="108" t="s">
        <v>1603</v>
      </c>
      <c r="D248" s="95" t="s">
        <v>2105</v>
      </c>
      <c r="E248" s="94">
        <f t="shared" si="14"/>
        <v>68.2</v>
      </c>
      <c r="F248" s="94">
        <f t="shared" si="16"/>
        <v>33.1</v>
      </c>
      <c r="G248" s="94" t="s">
        <v>1603</v>
      </c>
      <c r="H248" s="94" t="s">
        <v>1603</v>
      </c>
      <c r="I248" s="94" t="s">
        <v>1603</v>
      </c>
      <c r="J248" s="94">
        <v>14.33</v>
      </c>
      <c r="K248" s="94" t="s">
        <v>1603</v>
      </c>
      <c r="L248" s="94" t="s">
        <v>1603</v>
      </c>
      <c r="M248" s="94">
        <v>18.77</v>
      </c>
      <c r="N248" s="94">
        <f t="shared" si="15"/>
        <v>35.1</v>
      </c>
      <c r="O248" s="94" t="s">
        <v>1603</v>
      </c>
      <c r="P248" s="94" t="s">
        <v>1603</v>
      </c>
      <c r="Q248" s="94" t="s">
        <v>1603</v>
      </c>
      <c r="R248" s="94" t="s">
        <v>1603</v>
      </c>
      <c r="S248" s="94" t="s">
        <v>1603</v>
      </c>
      <c r="T248" s="94" t="s">
        <v>1603</v>
      </c>
      <c r="U248" s="94" t="s">
        <v>1603</v>
      </c>
      <c r="V248" s="94" t="s">
        <v>1603</v>
      </c>
      <c r="W248" s="94" t="s">
        <v>1603</v>
      </c>
      <c r="X248" s="94" t="s">
        <v>1603</v>
      </c>
      <c r="Y248" s="94" t="s">
        <v>1603</v>
      </c>
      <c r="Z248" s="94" t="s">
        <v>1603</v>
      </c>
      <c r="AA248" s="94" t="s">
        <v>1603</v>
      </c>
      <c r="AB248" s="94" t="s">
        <v>1603</v>
      </c>
      <c r="AC248" s="94" t="s">
        <v>1603</v>
      </c>
      <c r="AD248" s="94" t="s">
        <v>1603</v>
      </c>
      <c r="AE248" s="94" t="s">
        <v>1603</v>
      </c>
      <c r="AF248" s="94" t="s">
        <v>1603</v>
      </c>
      <c r="AG248" s="94" t="s">
        <v>1603</v>
      </c>
      <c r="AH248" s="94" t="s">
        <v>1603</v>
      </c>
      <c r="AI248" s="94">
        <v>35.1</v>
      </c>
      <c r="AJ248" s="94" t="s">
        <v>1603</v>
      </c>
      <c r="AK248" s="97">
        <f t="shared" si="13"/>
        <v>0</v>
      </c>
      <c r="AL248" s="94" t="s">
        <v>1603</v>
      </c>
      <c r="AM248" s="94" t="s">
        <v>1603</v>
      </c>
      <c r="AN248" s="94" t="s">
        <v>1603</v>
      </c>
      <c r="AO248" s="94" t="s">
        <v>1603</v>
      </c>
      <c r="AP248" s="94" t="s">
        <v>1603</v>
      </c>
      <c r="AQ248" s="94" t="s">
        <v>1603</v>
      </c>
      <c r="AR248" s="94" t="s">
        <v>1603</v>
      </c>
      <c r="AS248" s="94" t="s">
        <v>1603</v>
      </c>
      <c r="AT248" s="94" t="s">
        <v>1603</v>
      </c>
      <c r="AU248" s="94" t="s">
        <v>1603</v>
      </c>
      <c r="AV248" s="94" t="s">
        <v>1603</v>
      </c>
    </row>
    <row r="249" spans="1:48" ht="13.5" customHeight="1" thickBot="1">
      <c r="A249" s="107" t="s">
        <v>2106</v>
      </c>
      <c r="B249" s="108" t="s">
        <v>1603</v>
      </c>
      <c r="C249" s="108" t="s">
        <v>1603</v>
      </c>
      <c r="D249" s="95" t="s">
        <v>2107</v>
      </c>
      <c r="E249" s="94">
        <f t="shared" si="14"/>
        <v>68.2</v>
      </c>
      <c r="F249" s="94">
        <f t="shared" si="16"/>
        <v>33.1</v>
      </c>
      <c r="G249" s="94" t="s">
        <v>1603</v>
      </c>
      <c r="H249" s="94" t="s">
        <v>1603</v>
      </c>
      <c r="I249" s="94" t="s">
        <v>1603</v>
      </c>
      <c r="J249" s="94">
        <v>14.33</v>
      </c>
      <c r="K249" s="94" t="s">
        <v>1603</v>
      </c>
      <c r="L249" s="94" t="s">
        <v>1603</v>
      </c>
      <c r="M249" s="94">
        <v>18.77</v>
      </c>
      <c r="N249" s="94">
        <f t="shared" si="15"/>
        <v>35.1</v>
      </c>
      <c r="O249" s="94" t="s">
        <v>1603</v>
      </c>
      <c r="P249" s="94" t="s">
        <v>1603</v>
      </c>
      <c r="Q249" s="94" t="s">
        <v>1603</v>
      </c>
      <c r="R249" s="94" t="s">
        <v>1603</v>
      </c>
      <c r="S249" s="94" t="s">
        <v>1603</v>
      </c>
      <c r="T249" s="94" t="s">
        <v>1603</v>
      </c>
      <c r="U249" s="94" t="s">
        <v>1603</v>
      </c>
      <c r="V249" s="94" t="s">
        <v>1603</v>
      </c>
      <c r="W249" s="94" t="s">
        <v>1603</v>
      </c>
      <c r="X249" s="94" t="s">
        <v>1603</v>
      </c>
      <c r="Y249" s="94" t="s">
        <v>1603</v>
      </c>
      <c r="Z249" s="94" t="s">
        <v>1603</v>
      </c>
      <c r="AA249" s="94" t="s">
        <v>1603</v>
      </c>
      <c r="AB249" s="94" t="s">
        <v>1603</v>
      </c>
      <c r="AC249" s="94" t="s">
        <v>1603</v>
      </c>
      <c r="AD249" s="94" t="s">
        <v>1603</v>
      </c>
      <c r="AE249" s="94" t="s">
        <v>1603</v>
      </c>
      <c r="AF249" s="94" t="s">
        <v>1603</v>
      </c>
      <c r="AG249" s="94" t="s">
        <v>1603</v>
      </c>
      <c r="AH249" s="94" t="s">
        <v>1603</v>
      </c>
      <c r="AI249" s="94">
        <v>35.1</v>
      </c>
      <c r="AJ249" s="94" t="s">
        <v>1603</v>
      </c>
      <c r="AK249" s="97">
        <f t="shared" si="13"/>
        <v>0</v>
      </c>
      <c r="AL249" s="94" t="s">
        <v>1603</v>
      </c>
      <c r="AM249" s="94" t="s">
        <v>1603</v>
      </c>
      <c r="AN249" s="94" t="s">
        <v>1603</v>
      </c>
      <c r="AO249" s="94" t="s">
        <v>1603</v>
      </c>
      <c r="AP249" s="94" t="s">
        <v>1603</v>
      </c>
      <c r="AQ249" s="94" t="s">
        <v>1603</v>
      </c>
      <c r="AR249" s="94" t="s">
        <v>1603</v>
      </c>
      <c r="AS249" s="94" t="s">
        <v>1603</v>
      </c>
      <c r="AT249" s="94" t="s">
        <v>1603</v>
      </c>
      <c r="AU249" s="94" t="s">
        <v>1603</v>
      </c>
      <c r="AV249" s="94" t="s">
        <v>1603</v>
      </c>
    </row>
    <row r="250" spans="1:48" ht="13.5" customHeight="1" thickBot="1">
      <c r="A250" s="107" t="s">
        <v>1623</v>
      </c>
      <c r="B250" s="108" t="s">
        <v>1603</v>
      </c>
      <c r="C250" s="108" t="s">
        <v>1603</v>
      </c>
      <c r="D250" s="95" t="s">
        <v>790</v>
      </c>
      <c r="E250" s="94">
        <f t="shared" si="14"/>
        <v>154.87999999999997</v>
      </c>
      <c r="F250" s="94">
        <f t="shared" si="16"/>
        <v>131.45999999999998</v>
      </c>
      <c r="G250" s="94">
        <v>43.57</v>
      </c>
      <c r="H250" s="94">
        <v>47.3</v>
      </c>
      <c r="I250" s="94">
        <v>4.06</v>
      </c>
      <c r="J250" s="94">
        <v>35.83</v>
      </c>
      <c r="K250" s="94" t="s">
        <v>1603</v>
      </c>
      <c r="L250" s="94" t="s">
        <v>1603</v>
      </c>
      <c r="M250" s="94">
        <v>0.7</v>
      </c>
      <c r="N250" s="94">
        <f t="shared" si="15"/>
        <v>3.5</v>
      </c>
      <c r="O250" s="94">
        <v>0.1</v>
      </c>
      <c r="P250" s="94" t="s">
        <v>1603</v>
      </c>
      <c r="Q250" s="94" t="s">
        <v>1603</v>
      </c>
      <c r="R250" s="94" t="s">
        <v>1603</v>
      </c>
      <c r="S250" s="94" t="s">
        <v>1603</v>
      </c>
      <c r="T250" s="94" t="s">
        <v>1603</v>
      </c>
      <c r="U250" s="94" t="s">
        <v>1603</v>
      </c>
      <c r="V250" s="94" t="s">
        <v>1603</v>
      </c>
      <c r="W250" s="94" t="s">
        <v>1603</v>
      </c>
      <c r="X250" s="94">
        <v>0.2</v>
      </c>
      <c r="Y250" s="94" t="s">
        <v>1603</v>
      </c>
      <c r="Z250" s="94">
        <v>0.1</v>
      </c>
      <c r="AA250" s="94" t="s">
        <v>1603</v>
      </c>
      <c r="AB250" s="94">
        <v>2</v>
      </c>
      <c r="AC250" s="94" t="s">
        <v>1603</v>
      </c>
      <c r="AD250" s="94" t="s">
        <v>1603</v>
      </c>
      <c r="AE250" s="94" t="s">
        <v>1603</v>
      </c>
      <c r="AF250" s="94" t="s">
        <v>1603</v>
      </c>
      <c r="AG250" s="94" t="s">
        <v>1603</v>
      </c>
      <c r="AH250" s="94">
        <v>1.1</v>
      </c>
      <c r="AI250" s="94" t="s">
        <v>1603</v>
      </c>
      <c r="AJ250" s="94" t="s">
        <v>1603</v>
      </c>
      <c r="AK250" s="97">
        <f t="shared" si="13"/>
        <v>19.919999999999998</v>
      </c>
      <c r="AL250" s="94" t="s">
        <v>1603</v>
      </c>
      <c r="AM250" s="94" t="s">
        <v>1603</v>
      </c>
      <c r="AN250" s="94" t="s">
        <v>1603</v>
      </c>
      <c r="AO250" s="94">
        <v>1.61</v>
      </c>
      <c r="AP250" s="94" t="s">
        <v>1603</v>
      </c>
      <c r="AQ250" s="94" t="s">
        <v>1603</v>
      </c>
      <c r="AR250" s="94" t="s">
        <v>1603</v>
      </c>
      <c r="AS250" s="94">
        <v>3.61</v>
      </c>
      <c r="AT250" s="94">
        <v>14.7</v>
      </c>
      <c r="AU250" s="94" t="s">
        <v>1603</v>
      </c>
      <c r="AV250" s="94" t="s">
        <v>1603</v>
      </c>
    </row>
    <row r="251" spans="1:48" ht="13.5" customHeight="1" thickBot="1">
      <c r="A251" s="107" t="s">
        <v>2108</v>
      </c>
      <c r="B251" s="108" t="s">
        <v>1603</v>
      </c>
      <c r="C251" s="108" t="s">
        <v>1603</v>
      </c>
      <c r="D251" s="95" t="s">
        <v>2109</v>
      </c>
      <c r="E251" s="94">
        <f t="shared" si="14"/>
        <v>154.87999999999997</v>
      </c>
      <c r="F251" s="94">
        <f t="shared" si="16"/>
        <v>131.45999999999998</v>
      </c>
      <c r="G251" s="94">
        <v>43.57</v>
      </c>
      <c r="H251" s="94">
        <v>47.3</v>
      </c>
      <c r="I251" s="94">
        <v>4.06</v>
      </c>
      <c r="J251" s="94">
        <v>35.83</v>
      </c>
      <c r="K251" s="94" t="s">
        <v>1603</v>
      </c>
      <c r="L251" s="94" t="s">
        <v>1603</v>
      </c>
      <c r="M251" s="94">
        <v>0.7</v>
      </c>
      <c r="N251" s="94">
        <f t="shared" si="15"/>
        <v>3.5</v>
      </c>
      <c r="O251" s="94">
        <v>0.1</v>
      </c>
      <c r="P251" s="94" t="s">
        <v>1603</v>
      </c>
      <c r="Q251" s="94" t="s">
        <v>1603</v>
      </c>
      <c r="R251" s="94" t="s">
        <v>1603</v>
      </c>
      <c r="S251" s="94" t="s">
        <v>1603</v>
      </c>
      <c r="T251" s="94" t="s">
        <v>1603</v>
      </c>
      <c r="U251" s="94" t="s">
        <v>1603</v>
      </c>
      <c r="V251" s="94" t="s">
        <v>1603</v>
      </c>
      <c r="W251" s="94" t="s">
        <v>1603</v>
      </c>
      <c r="X251" s="94">
        <v>0.2</v>
      </c>
      <c r="Y251" s="94" t="s">
        <v>1603</v>
      </c>
      <c r="Z251" s="94">
        <v>0.1</v>
      </c>
      <c r="AA251" s="94" t="s">
        <v>1603</v>
      </c>
      <c r="AB251" s="94">
        <v>2</v>
      </c>
      <c r="AC251" s="94" t="s">
        <v>1603</v>
      </c>
      <c r="AD251" s="94" t="s">
        <v>1603</v>
      </c>
      <c r="AE251" s="94" t="s">
        <v>1603</v>
      </c>
      <c r="AF251" s="94" t="s">
        <v>1603</v>
      </c>
      <c r="AG251" s="94" t="s">
        <v>1603</v>
      </c>
      <c r="AH251" s="94">
        <v>1.1</v>
      </c>
      <c r="AI251" s="94" t="s">
        <v>1603</v>
      </c>
      <c r="AJ251" s="94" t="s">
        <v>1603</v>
      </c>
      <c r="AK251" s="97">
        <f t="shared" si="13"/>
        <v>19.919999999999998</v>
      </c>
      <c r="AL251" s="94" t="s">
        <v>1603</v>
      </c>
      <c r="AM251" s="94" t="s">
        <v>1603</v>
      </c>
      <c r="AN251" s="94" t="s">
        <v>1603</v>
      </c>
      <c r="AO251" s="94">
        <v>1.61</v>
      </c>
      <c r="AP251" s="94" t="s">
        <v>1603</v>
      </c>
      <c r="AQ251" s="94" t="s">
        <v>1603</v>
      </c>
      <c r="AR251" s="94" t="s">
        <v>1603</v>
      </c>
      <c r="AS251" s="94">
        <v>3.61</v>
      </c>
      <c r="AT251" s="94">
        <v>14.7</v>
      </c>
      <c r="AU251" s="94" t="s">
        <v>1603</v>
      </c>
      <c r="AV251" s="94" t="s">
        <v>1603</v>
      </c>
    </row>
    <row r="252" spans="1:48" ht="13.5" customHeight="1" thickBot="1">
      <c r="A252" s="109" t="s">
        <v>2110</v>
      </c>
      <c r="B252" s="110" t="s">
        <v>1603</v>
      </c>
      <c r="C252" s="110" t="s">
        <v>1603</v>
      </c>
      <c r="D252" s="96" t="s">
        <v>1725</v>
      </c>
      <c r="E252" s="94">
        <f t="shared" si="14"/>
        <v>154.87999999999997</v>
      </c>
      <c r="F252" s="94">
        <f t="shared" si="16"/>
        <v>131.45999999999998</v>
      </c>
      <c r="G252" s="97">
        <v>43.57</v>
      </c>
      <c r="H252" s="97">
        <v>47.3</v>
      </c>
      <c r="I252" s="97">
        <v>4.06</v>
      </c>
      <c r="J252" s="97">
        <v>35.83</v>
      </c>
      <c r="K252" s="97" t="s">
        <v>1603</v>
      </c>
      <c r="L252" s="97" t="s">
        <v>1603</v>
      </c>
      <c r="M252" s="97">
        <v>0.7</v>
      </c>
      <c r="N252" s="94">
        <f t="shared" si="15"/>
        <v>3.5</v>
      </c>
      <c r="O252" s="97">
        <v>0.1</v>
      </c>
      <c r="P252" s="97" t="s">
        <v>1603</v>
      </c>
      <c r="Q252" s="97" t="s">
        <v>1603</v>
      </c>
      <c r="R252" s="97" t="s">
        <v>1603</v>
      </c>
      <c r="S252" s="97" t="s">
        <v>1603</v>
      </c>
      <c r="T252" s="97" t="s">
        <v>1603</v>
      </c>
      <c r="U252" s="97" t="s">
        <v>1603</v>
      </c>
      <c r="V252" s="97" t="s">
        <v>1603</v>
      </c>
      <c r="W252" s="97" t="s">
        <v>1603</v>
      </c>
      <c r="X252" s="97">
        <v>0.2</v>
      </c>
      <c r="Y252" s="97" t="s">
        <v>1603</v>
      </c>
      <c r="Z252" s="97">
        <v>0.1</v>
      </c>
      <c r="AA252" s="97" t="s">
        <v>1603</v>
      </c>
      <c r="AB252" s="97">
        <v>2</v>
      </c>
      <c r="AC252" s="97" t="s">
        <v>1603</v>
      </c>
      <c r="AD252" s="97" t="s">
        <v>1603</v>
      </c>
      <c r="AE252" s="97" t="s">
        <v>1603</v>
      </c>
      <c r="AF252" s="97" t="s">
        <v>1603</v>
      </c>
      <c r="AG252" s="97" t="s">
        <v>1603</v>
      </c>
      <c r="AH252" s="97">
        <v>1.1</v>
      </c>
      <c r="AI252" s="97" t="s">
        <v>1603</v>
      </c>
      <c r="AJ252" s="97" t="s">
        <v>1603</v>
      </c>
      <c r="AK252" s="97">
        <f>SUM(AL252:AV252)</f>
        <v>19.919999999999998</v>
      </c>
      <c r="AL252" s="97" t="s">
        <v>1603</v>
      </c>
      <c r="AM252" s="97" t="s">
        <v>1603</v>
      </c>
      <c r="AN252" s="97" t="s">
        <v>1603</v>
      </c>
      <c r="AO252" s="97">
        <v>1.61</v>
      </c>
      <c r="AP252" s="97" t="s">
        <v>1603</v>
      </c>
      <c r="AQ252" s="97" t="s">
        <v>1603</v>
      </c>
      <c r="AR252" s="97" t="s">
        <v>1603</v>
      </c>
      <c r="AS252" s="97">
        <v>3.61</v>
      </c>
      <c r="AT252" s="97">
        <v>14.7</v>
      </c>
      <c r="AU252" s="97" t="s">
        <v>1603</v>
      </c>
      <c r="AV252" s="97" t="s">
        <v>1603</v>
      </c>
    </row>
  </sheetData>
  <sheetProtection/>
  <mergeCells count="297">
    <mergeCell ref="A4:D4"/>
    <mergeCell ref="E4:E7"/>
    <mergeCell ref="F4:M4"/>
    <mergeCell ref="N4:AJ4"/>
    <mergeCell ref="AK4:AV4"/>
    <mergeCell ref="A5:C7"/>
    <mergeCell ref="D5:D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R5:AR7"/>
    <mergeCell ref="AS5:AS7"/>
    <mergeCell ref="AH5:AH7"/>
    <mergeCell ref="AI5:AI7"/>
    <mergeCell ref="AJ5:AJ7"/>
    <mergeCell ref="AK5:AK7"/>
    <mergeCell ref="AL5:AL7"/>
    <mergeCell ref="AM5:AM7"/>
    <mergeCell ref="AT5:AT7"/>
    <mergeCell ref="AU5:AU7"/>
    <mergeCell ref="AV5:AV7"/>
    <mergeCell ref="A8:A9"/>
    <mergeCell ref="B8:B9"/>
    <mergeCell ref="C8:C9"/>
    <mergeCell ref="AN5:AN7"/>
    <mergeCell ref="AO5:AO7"/>
    <mergeCell ref="AP5:AP7"/>
    <mergeCell ref="AQ5:AQ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24:C224"/>
    <mergeCell ref="A225:C225"/>
    <mergeCell ref="A226:C226"/>
    <mergeCell ref="A227:C227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A236:C236"/>
    <mergeCell ref="A237:C237"/>
    <mergeCell ref="A238:C238"/>
    <mergeCell ref="A239:C239"/>
    <mergeCell ref="A240:C240"/>
    <mergeCell ref="A241:C241"/>
    <mergeCell ref="A242:C242"/>
    <mergeCell ref="A243:C243"/>
    <mergeCell ref="A250:C250"/>
    <mergeCell ref="A251:C251"/>
    <mergeCell ref="A252:C252"/>
    <mergeCell ref="A1:AV1"/>
    <mergeCell ref="A244:C244"/>
    <mergeCell ref="A245:C245"/>
    <mergeCell ref="A246:C246"/>
    <mergeCell ref="A247:C247"/>
    <mergeCell ref="A248:C248"/>
    <mergeCell ref="A249:C249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80" verticalDpi="180" orientation="landscape" pageOrder="overThenDown" paperSize="12" scale="79" r:id="rId1"/>
  <headerFooter alignWithMargins="0">
    <oddFooter>&amp;C&amp;- &amp;P&amp;-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zoomScalePageLayoutView="0" workbookViewId="0" topLeftCell="A7">
      <selection activeCell="A17" sqref="A17:D24"/>
    </sheetView>
  </sheetViews>
  <sheetFormatPr defaultColWidth="9.125" defaultRowHeight="14.25"/>
  <cols>
    <col min="1" max="1" width="36.25390625" style="49" customWidth="1"/>
    <col min="2" max="2" width="16.00390625" style="49" customWidth="1"/>
    <col min="3" max="3" width="34.00390625" style="49" customWidth="1"/>
    <col min="4" max="4" width="15.125" style="49" customWidth="1"/>
    <col min="5" max="8" width="0" style="49" hidden="1" customWidth="1"/>
  </cols>
  <sheetData>
    <row r="1" spans="1:8" s="7" customFormat="1" ht="33.75" customHeight="1">
      <c r="A1" s="102" t="s">
        <v>231</v>
      </c>
      <c r="B1" s="102"/>
      <c r="C1" s="102"/>
      <c r="D1" s="102"/>
      <c r="E1" s="8"/>
      <c r="F1" s="8"/>
      <c r="G1" s="8"/>
      <c r="H1" s="8"/>
    </row>
    <row r="2" spans="1:8" s="7" customFormat="1" ht="16.5" customHeight="1">
      <c r="A2" s="103" t="s">
        <v>1628</v>
      </c>
      <c r="B2" s="103"/>
      <c r="C2" s="103"/>
      <c r="D2" s="103"/>
      <c r="E2" s="31"/>
      <c r="F2" s="31"/>
      <c r="G2" s="31"/>
      <c r="H2" s="31"/>
    </row>
    <row r="3" spans="1:8" s="7" customFormat="1" ht="16.5" customHeight="1">
      <c r="A3" s="103" t="s">
        <v>277</v>
      </c>
      <c r="B3" s="103"/>
      <c r="C3" s="103"/>
      <c r="D3" s="104"/>
      <c r="E3" s="62"/>
      <c r="F3" s="62"/>
      <c r="G3" s="62"/>
      <c r="H3" s="62"/>
    </row>
    <row r="4" spans="1:8" s="7" customFormat="1" ht="16.5" customHeight="1">
      <c r="A4" s="29" t="s">
        <v>1023</v>
      </c>
      <c r="B4" s="29" t="s">
        <v>1308</v>
      </c>
      <c r="C4" s="29" t="s">
        <v>1023</v>
      </c>
      <c r="D4" s="63" t="s">
        <v>1308</v>
      </c>
      <c r="E4" s="26"/>
      <c r="F4" s="26" t="s">
        <v>1296</v>
      </c>
      <c r="G4" s="26" t="s">
        <v>0</v>
      </c>
      <c r="H4" s="26" t="s">
        <v>1184</v>
      </c>
    </row>
    <row r="5" spans="1:8" s="7" customFormat="1" ht="16.5" customHeight="1">
      <c r="A5" s="10" t="s">
        <v>1394</v>
      </c>
      <c r="B5" s="11">
        <v>132180</v>
      </c>
      <c r="C5" s="10" t="s">
        <v>1323</v>
      </c>
      <c r="D5" s="17">
        <v>0</v>
      </c>
      <c r="E5" s="41"/>
      <c r="F5" s="64">
        <v>0</v>
      </c>
      <c r="G5" s="64">
        <v>0</v>
      </c>
      <c r="H5" s="64">
        <v>10128</v>
      </c>
    </row>
    <row r="6" spans="1:8" s="7" customFormat="1" ht="16.5" customHeight="1">
      <c r="A6" s="10"/>
      <c r="B6" s="27"/>
      <c r="C6" s="10" t="s">
        <v>1486</v>
      </c>
      <c r="D6" s="17">
        <v>2092</v>
      </c>
      <c r="E6" s="41"/>
      <c r="F6" s="64">
        <v>0</v>
      </c>
      <c r="G6" s="64">
        <v>0</v>
      </c>
      <c r="H6" s="64">
        <v>269567</v>
      </c>
    </row>
    <row r="7" spans="1:8" s="7" customFormat="1" ht="16.5" customHeight="1">
      <c r="A7" s="10"/>
      <c r="B7" s="27"/>
      <c r="C7" s="10" t="s">
        <v>1102</v>
      </c>
      <c r="D7" s="17">
        <v>0</v>
      </c>
      <c r="E7" s="41"/>
      <c r="F7" s="41"/>
      <c r="G7" s="41"/>
      <c r="H7" s="41"/>
    </row>
    <row r="8" spans="1:8" s="7" customFormat="1" ht="16.5" customHeight="1">
      <c r="A8" s="10"/>
      <c r="B8" s="27"/>
      <c r="C8" s="10" t="s">
        <v>1077</v>
      </c>
      <c r="D8" s="17">
        <v>175218</v>
      </c>
      <c r="E8" s="41"/>
      <c r="F8" s="41"/>
      <c r="G8" s="41"/>
      <c r="H8" s="41"/>
    </row>
    <row r="9" spans="1:8" s="7" customFormat="1" ht="16.5" customHeight="1">
      <c r="A9" s="10"/>
      <c r="B9" s="27"/>
      <c r="C9" s="10" t="s">
        <v>623</v>
      </c>
      <c r="D9" s="17">
        <v>192</v>
      </c>
      <c r="E9" s="41"/>
      <c r="F9" s="41"/>
      <c r="G9" s="41"/>
      <c r="H9" s="41"/>
    </row>
    <row r="10" spans="1:8" s="7" customFormat="1" ht="16.5" customHeight="1">
      <c r="A10" s="10"/>
      <c r="B10" s="27"/>
      <c r="C10" s="10" t="s">
        <v>160</v>
      </c>
      <c r="D10" s="17">
        <v>18150</v>
      </c>
      <c r="E10" s="41"/>
      <c r="F10" s="41"/>
      <c r="G10" s="41"/>
      <c r="H10" s="41"/>
    </row>
    <row r="11" spans="1:8" s="7" customFormat="1" ht="16.5" customHeight="1">
      <c r="A11" s="10"/>
      <c r="B11" s="27"/>
      <c r="C11" s="10" t="s">
        <v>622</v>
      </c>
      <c r="D11" s="17">
        <v>3681</v>
      </c>
      <c r="E11" s="41"/>
      <c r="F11" s="41"/>
      <c r="G11" s="41"/>
      <c r="H11" s="41"/>
    </row>
    <row r="12" spans="1:8" s="7" customFormat="1" ht="16.5" customHeight="1">
      <c r="A12" s="10"/>
      <c r="B12" s="27"/>
      <c r="C12" s="10" t="s">
        <v>743</v>
      </c>
      <c r="D12" s="17">
        <v>7</v>
      </c>
      <c r="E12" s="41"/>
      <c r="F12" s="41"/>
      <c r="G12" s="41"/>
      <c r="H12" s="41"/>
    </row>
    <row r="13" spans="1:8" s="7" customFormat="1" ht="16.5" customHeight="1">
      <c r="A13" s="10"/>
      <c r="B13" s="27"/>
      <c r="C13" s="10" t="s">
        <v>445</v>
      </c>
      <c r="D13" s="17">
        <v>4517</v>
      </c>
      <c r="E13" s="41"/>
      <c r="F13" s="41"/>
      <c r="G13" s="41"/>
      <c r="H13" s="41"/>
    </row>
    <row r="14" spans="1:8" s="7" customFormat="1" ht="16.5" customHeight="1">
      <c r="A14" s="10"/>
      <c r="B14" s="27"/>
      <c r="C14" s="10" t="s">
        <v>168</v>
      </c>
      <c r="D14" s="17">
        <v>0</v>
      </c>
      <c r="E14" s="41"/>
      <c r="F14" s="41"/>
      <c r="G14" s="41"/>
      <c r="H14" s="41"/>
    </row>
    <row r="15" spans="1:8" s="7" customFormat="1" ht="16.5" customHeight="1">
      <c r="A15" s="10"/>
      <c r="B15" s="27"/>
      <c r="C15" s="10" t="s">
        <v>857</v>
      </c>
      <c r="D15" s="17">
        <v>0</v>
      </c>
      <c r="E15" s="41"/>
      <c r="F15" s="41"/>
      <c r="G15" s="41"/>
      <c r="H15" s="41"/>
    </row>
    <row r="16" spans="1:8" s="7" customFormat="1" ht="16.5" customHeight="1">
      <c r="A16" s="29" t="s">
        <v>705</v>
      </c>
      <c r="B16" s="11">
        <v>132180</v>
      </c>
      <c r="C16" s="29" t="s">
        <v>211</v>
      </c>
      <c r="D16" s="23">
        <v>203857</v>
      </c>
      <c r="E16" s="41"/>
      <c r="F16" s="41"/>
      <c r="G16" s="41"/>
      <c r="H16" s="41"/>
    </row>
    <row r="17" spans="1:8" s="7" customFormat="1" ht="16.5" customHeight="1">
      <c r="A17" s="10" t="s">
        <v>581</v>
      </c>
      <c r="B17" s="11">
        <v>25715</v>
      </c>
      <c r="C17" s="10" t="s">
        <v>834</v>
      </c>
      <c r="D17" s="11">
        <v>3</v>
      </c>
      <c r="E17" s="65"/>
      <c r="F17" s="41"/>
      <c r="G17" s="41"/>
      <c r="H17" s="41"/>
    </row>
    <row r="18" spans="1:8" s="7" customFormat="1" ht="16.5" customHeight="1">
      <c r="A18" s="10" t="s">
        <v>911</v>
      </c>
      <c r="B18" s="11">
        <v>0</v>
      </c>
      <c r="C18" s="10" t="s">
        <v>756</v>
      </c>
      <c r="D18" s="11">
        <v>0</v>
      </c>
      <c r="E18" s="65"/>
      <c r="F18" s="41"/>
      <c r="G18" s="41"/>
      <c r="H18" s="41"/>
    </row>
    <row r="19" spans="1:8" s="7" customFormat="1" ht="16.5" customHeight="1">
      <c r="A19" s="10" t="s">
        <v>74</v>
      </c>
      <c r="B19" s="11">
        <v>2500</v>
      </c>
      <c r="C19" s="10" t="s">
        <v>952</v>
      </c>
      <c r="D19" s="11">
        <v>0</v>
      </c>
      <c r="E19" s="65"/>
      <c r="F19" s="41"/>
      <c r="G19" s="41"/>
      <c r="H19" s="41"/>
    </row>
    <row r="20" spans="1:8" s="7" customFormat="1" ht="16.5" customHeight="1">
      <c r="A20" s="10" t="s">
        <v>1333</v>
      </c>
      <c r="B20" s="11">
        <v>59282</v>
      </c>
      <c r="C20" s="10" t="s">
        <v>675</v>
      </c>
      <c r="D20" s="11">
        <v>5689</v>
      </c>
      <c r="E20" s="65"/>
      <c r="F20" s="41"/>
      <c r="G20" s="41"/>
      <c r="H20" s="41"/>
    </row>
    <row r="21" spans="1:8" s="7" customFormat="1" ht="16.5" customHeight="1">
      <c r="A21" s="10" t="s">
        <v>1584</v>
      </c>
      <c r="B21" s="11">
        <v>0</v>
      </c>
      <c r="C21" s="10" t="s">
        <v>873</v>
      </c>
      <c r="D21" s="11">
        <v>10128</v>
      </c>
      <c r="E21" s="65"/>
      <c r="F21" s="41"/>
      <c r="G21" s="41"/>
      <c r="H21" s="41"/>
    </row>
    <row r="22" spans="1:8" s="7" customFormat="1" ht="16.5" customHeight="1">
      <c r="A22" s="10" t="s">
        <v>1572</v>
      </c>
      <c r="B22" s="11">
        <v>0</v>
      </c>
      <c r="C22" s="10"/>
      <c r="D22" s="11"/>
      <c r="E22" s="65"/>
      <c r="F22" s="41"/>
      <c r="G22" s="41"/>
      <c r="H22" s="41"/>
    </row>
    <row r="23" spans="1:8" s="7" customFormat="1" ht="16.5" customHeight="1">
      <c r="A23" s="10" t="s">
        <v>1534</v>
      </c>
      <c r="B23" s="11">
        <v>0</v>
      </c>
      <c r="C23" s="10"/>
      <c r="D23" s="60"/>
      <c r="E23" s="41"/>
      <c r="F23" s="41"/>
      <c r="G23" s="41"/>
      <c r="H23" s="41"/>
    </row>
    <row r="24" spans="1:8" s="7" customFormat="1" ht="16.5" customHeight="1">
      <c r="A24" s="10" t="s">
        <v>50</v>
      </c>
      <c r="B24" s="11">
        <v>0</v>
      </c>
      <c r="C24" s="10"/>
      <c r="D24" s="44"/>
      <c r="E24" s="41"/>
      <c r="F24" s="41"/>
      <c r="G24" s="41"/>
      <c r="H24" s="41"/>
    </row>
    <row r="25" spans="1:8" s="7" customFormat="1" ht="16.5" customHeight="1">
      <c r="A25" s="10"/>
      <c r="B25" s="27"/>
      <c r="C25" s="10"/>
      <c r="D25" s="44"/>
      <c r="E25" s="41"/>
      <c r="F25" s="41"/>
      <c r="G25" s="41"/>
      <c r="H25" s="41"/>
    </row>
    <row r="26" spans="1:8" s="7" customFormat="1" ht="16.5" customHeight="1">
      <c r="A26" s="29" t="s">
        <v>666</v>
      </c>
      <c r="B26" s="48">
        <v>219677</v>
      </c>
      <c r="C26" s="29" t="s">
        <v>241</v>
      </c>
      <c r="D26" s="52">
        <v>219677</v>
      </c>
      <c r="E26" s="41"/>
      <c r="F26" s="41"/>
      <c r="G26" s="41"/>
      <c r="H26" s="41"/>
    </row>
    <row r="27" s="7" customFormat="1" ht="14.25"/>
  </sheetData>
  <sheetProtection/>
  <mergeCells count="3">
    <mergeCell ref="A1:D1"/>
    <mergeCell ref="A2:D2"/>
    <mergeCell ref="A3:D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80" verticalDpi="180" orientation="landscape" pageOrder="overThenDown" paperSize="12" r:id="rId1"/>
  <headerFooter alignWithMargins="0">
    <oddFooter>&amp;C&amp;- &amp;P&amp;-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32"/>
  <sheetViews>
    <sheetView showGridLines="0" showZeros="0" zoomScalePageLayoutView="0" workbookViewId="0" topLeftCell="A1">
      <selection activeCell="E4" sqref="E4:E5"/>
    </sheetView>
  </sheetViews>
  <sheetFormatPr defaultColWidth="9.125" defaultRowHeight="14.25"/>
  <cols>
    <col min="1" max="1" width="30.625" style="58" customWidth="1"/>
    <col min="2" max="2" width="10.00390625" style="49" customWidth="1"/>
    <col min="3" max="3" width="8.75390625" style="49" customWidth="1"/>
    <col min="4" max="4" width="9.00390625" style="49" customWidth="1"/>
    <col min="5" max="6" width="8.375" style="49" customWidth="1"/>
    <col min="7" max="7" width="6.875" style="49" customWidth="1"/>
    <col min="8" max="8" width="7.50390625" style="49" customWidth="1"/>
    <col min="9" max="9" width="44.75390625" style="49" customWidth="1"/>
    <col min="10" max="10" width="12.25390625" style="49" customWidth="1"/>
    <col min="11" max="11" width="11.00390625" style="49" customWidth="1"/>
    <col min="12" max="12" width="9.25390625" style="49" customWidth="1"/>
    <col min="13" max="13" width="8.875" style="49" customWidth="1"/>
    <col min="14" max="14" width="9.50390625" style="49" customWidth="1"/>
    <col min="15" max="15" width="30.125" style="49" customWidth="1"/>
    <col min="16" max="16" width="10.50390625" style="49" customWidth="1"/>
  </cols>
  <sheetData>
    <row r="1" spans="1:16" s="49" customFormat="1" ht="38.25" customHeight="1">
      <c r="A1" s="118" t="s">
        <v>338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s="7" customFormat="1" ht="16.5" customHeight="1">
      <c r="A2" s="119" t="s">
        <v>1627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s="7" customFormat="1" ht="16.5" customHeight="1">
      <c r="A3" s="119" t="s">
        <v>277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s="7" customFormat="1" ht="15.75" customHeight="1">
      <c r="A4" s="117" t="s">
        <v>993</v>
      </c>
      <c r="B4" s="117" t="s">
        <v>757</v>
      </c>
      <c r="C4" s="116" t="s">
        <v>1454</v>
      </c>
      <c r="D4" s="116" t="s">
        <v>1351</v>
      </c>
      <c r="E4" s="116" t="s">
        <v>581</v>
      </c>
      <c r="F4" s="116" t="s">
        <v>74</v>
      </c>
      <c r="G4" s="116" t="s">
        <v>1011</v>
      </c>
      <c r="H4" s="116" t="s">
        <v>370</v>
      </c>
      <c r="I4" s="117" t="s">
        <v>993</v>
      </c>
      <c r="J4" s="117" t="s">
        <v>757</v>
      </c>
      <c r="K4" s="116" t="s">
        <v>418</v>
      </c>
      <c r="L4" s="116" t="s">
        <v>834</v>
      </c>
      <c r="M4" s="116" t="s">
        <v>952</v>
      </c>
      <c r="N4" s="116" t="s">
        <v>1565</v>
      </c>
      <c r="O4" s="117" t="s">
        <v>993</v>
      </c>
      <c r="P4" s="116" t="s">
        <v>1403</v>
      </c>
    </row>
    <row r="5" spans="1:16" s="7" customFormat="1" ht="30" customHeight="1">
      <c r="A5" s="117"/>
      <c r="B5" s="117"/>
      <c r="C5" s="116"/>
      <c r="D5" s="116"/>
      <c r="E5" s="116"/>
      <c r="F5" s="116"/>
      <c r="G5" s="116"/>
      <c r="H5" s="116"/>
      <c r="I5" s="117"/>
      <c r="J5" s="117"/>
      <c r="K5" s="116"/>
      <c r="L5" s="116"/>
      <c r="M5" s="120"/>
      <c r="N5" s="116"/>
      <c r="O5" s="117"/>
      <c r="P5" s="116"/>
    </row>
    <row r="6" spans="1:16" s="7" customFormat="1" ht="18" customHeight="1">
      <c r="A6" s="10" t="s">
        <v>311</v>
      </c>
      <c r="B6" s="11">
        <f>SUM(C6:G6)</f>
        <v>0</v>
      </c>
      <c r="C6" s="11">
        <v>0</v>
      </c>
      <c r="D6" s="11">
        <v>0</v>
      </c>
      <c r="E6" s="48">
        <v>0</v>
      </c>
      <c r="F6" s="11">
        <v>0</v>
      </c>
      <c r="G6" s="11">
        <v>0</v>
      </c>
      <c r="H6" s="11">
        <v>0</v>
      </c>
      <c r="I6" s="10" t="s">
        <v>347</v>
      </c>
      <c r="J6" s="11">
        <f>SUM(K6:N6)</f>
        <v>0</v>
      </c>
      <c r="K6" s="11">
        <v>0</v>
      </c>
      <c r="L6" s="66">
        <v>0</v>
      </c>
      <c r="M6" s="67">
        <v>0</v>
      </c>
      <c r="N6" s="17">
        <v>0</v>
      </c>
      <c r="O6" s="32" t="s">
        <v>450</v>
      </c>
      <c r="P6" s="11">
        <v>0</v>
      </c>
    </row>
    <row r="7" spans="1:16" s="7" customFormat="1" ht="18" customHeight="1">
      <c r="A7" s="10"/>
      <c r="B7" s="27"/>
      <c r="C7" s="27"/>
      <c r="D7" s="27"/>
      <c r="E7" s="55"/>
      <c r="F7" s="55"/>
      <c r="G7" s="27"/>
      <c r="H7" s="27"/>
      <c r="I7" s="10" t="s">
        <v>485</v>
      </c>
      <c r="J7" s="28"/>
      <c r="K7" s="11">
        <v>0</v>
      </c>
      <c r="L7" s="55"/>
      <c r="M7" s="68"/>
      <c r="N7" s="28"/>
      <c r="O7" s="32"/>
      <c r="P7" s="27"/>
    </row>
    <row r="8" spans="1:16" s="7" customFormat="1" ht="18" customHeight="1">
      <c r="A8" s="10"/>
      <c r="B8" s="27"/>
      <c r="C8" s="27"/>
      <c r="D8" s="28"/>
      <c r="E8" s="28"/>
      <c r="F8" s="28"/>
      <c r="G8" s="27"/>
      <c r="H8" s="27"/>
      <c r="I8" s="10" t="s">
        <v>1236</v>
      </c>
      <c r="J8" s="27"/>
      <c r="K8" s="11">
        <v>0</v>
      </c>
      <c r="L8" s="27"/>
      <c r="M8" s="27"/>
      <c r="N8" s="27"/>
      <c r="O8" s="32"/>
      <c r="P8" s="27"/>
    </row>
    <row r="9" spans="1:16" s="7" customFormat="1" ht="18" customHeight="1">
      <c r="A9" s="10"/>
      <c r="B9" s="27"/>
      <c r="C9" s="27"/>
      <c r="D9" s="28"/>
      <c r="E9" s="28"/>
      <c r="F9" s="28"/>
      <c r="G9" s="27"/>
      <c r="H9" s="27"/>
      <c r="I9" s="10" t="s">
        <v>197</v>
      </c>
      <c r="J9" s="27"/>
      <c r="K9" s="11">
        <v>0</v>
      </c>
      <c r="L9" s="27"/>
      <c r="M9" s="27"/>
      <c r="N9" s="27"/>
      <c r="O9" s="32"/>
      <c r="P9" s="27"/>
    </row>
    <row r="10" spans="1:16" s="7" customFormat="1" ht="18" customHeight="1">
      <c r="A10" s="10"/>
      <c r="B10" s="27"/>
      <c r="C10" s="27"/>
      <c r="D10" s="27"/>
      <c r="E10" s="27"/>
      <c r="F10" s="27"/>
      <c r="G10" s="27"/>
      <c r="H10" s="27"/>
      <c r="I10" s="10" t="s">
        <v>34</v>
      </c>
      <c r="J10" s="27"/>
      <c r="K10" s="11">
        <v>0</v>
      </c>
      <c r="L10" s="27"/>
      <c r="M10" s="27"/>
      <c r="N10" s="27"/>
      <c r="O10" s="32"/>
      <c r="P10" s="27"/>
    </row>
    <row r="11" spans="1:16" s="7" customFormat="1" ht="18" customHeight="1">
      <c r="A11" s="10"/>
      <c r="B11" s="27"/>
      <c r="C11" s="27"/>
      <c r="D11" s="27"/>
      <c r="E11" s="27"/>
      <c r="F11" s="27"/>
      <c r="G11" s="27"/>
      <c r="H11" s="27"/>
      <c r="I11" s="10" t="s">
        <v>1204</v>
      </c>
      <c r="J11" s="27"/>
      <c r="K11" s="11">
        <v>0</v>
      </c>
      <c r="L11" s="27"/>
      <c r="M11" s="27"/>
      <c r="N11" s="27"/>
      <c r="O11" s="32"/>
      <c r="P11" s="27"/>
    </row>
    <row r="12" spans="1:16" s="7" customFormat="1" ht="16.5" customHeight="1">
      <c r="A12" s="10"/>
      <c r="B12" s="27"/>
      <c r="C12" s="27"/>
      <c r="D12" s="27"/>
      <c r="E12" s="27"/>
      <c r="F12" s="27"/>
      <c r="G12" s="27"/>
      <c r="H12" s="27"/>
      <c r="I12" s="10" t="s">
        <v>1590</v>
      </c>
      <c r="J12" s="27"/>
      <c r="K12" s="11">
        <v>0</v>
      </c>
      <c r="L12" s="27"/>
      <c r="M12" s="27"/>
      <c r="N12" s="28"/>
      <c r="O12" s="32"/>
      <c r="P12" s="27"/>
    </row>
    <row r="13" spans="1:16" s="7" customFormat="1" ht="16.5" customHeight="1">
      <c r="A13" s="10"/>
      <c r="B13" s="27"/>
      <c r="C13" s="27"/>
      <c r="D13" s="27"/>
      <c r="E13" s="27"/>
      <c r="F13" s="27"/>
      <c r="G13" s="27"/>
      <c r="H13" s="27"/>
      <c r="I13" s="10" t="s">
        <v>693</v>
      </c>
      <c r="J13" s="27"/>
      <c r="K13" s="48">
        <v>0</v>
      </c>
      <c r="L13" s="27"/>
      <c r="M13" s="27"/>
      <c r="N13" s="28"/>
      <c r="O13" s="32"/>
      <c r="P13" s="27"/>
    </row>
    <row r="14" spans="1:16" s="7" customFormat="1" ht="18" customHeight="1">
      <c r="A14" s="10" t="s">
        <v>1214</v>
      </c>
      <c r="B14" s="11">
        <f>SUM(C14:G14)</f>
        <v>2152</v>
      </c>
      <c r="C14" s="11">
        <v>946</v>
      </c>
      <c r="D14" s="11">
        <v>0</v>
      </c>
      <c r="E14" s="48">
        <v>1206</v>
      </c>
      <c r="F14" s="48">
        <v>0</v>
      </c>
      <c r="G14" s="11">
        <v>0</v>
      </c>
      <c r="H14" s="11">
        <v>0</v>
      </c>
      <c r="I14" s="10" t="s">
        <v>299</v>
      </c>
      <c r="J14" s="11">
        <f>SUM(K14:N14)</f>
        <v>1872</v>
      </c>
      <c r="K14" s="11">
        <v>1872</v>
      </c>
      <c r="L14" s="48">
        <v>0</v>
      </c>
      <c r="M14" s="48">
        <v>0</v>
      </c>
      <c r="N14" s="11">
        <v>0</v>
      </c>
      <c r="O14" s="32" t="s">
        <v>1097</v>
      </c>
      <c r="P14" s="11">
        <v>280</v>
      </c>
    </row>
    <row r="15" spans="1:16" s="7" customFormat="1" ht="18" customHeight="1">
      <c r="A15" s="10"/>
      <c r="B15" s="27"/>
      <c r="C15" s="27"/>
      <c r="D15" s="27"/>
      <c r="E15" s="27"/>
      <c r="F15" s="27"/>
      <c r="G15" s="27"/>
      <c r="H15" s="27"/>
      <c r="I15" s="10" t="s">
        <v>1311</v>
      </c>
      <c r="J15" s="27"/>
      <c r="K15" s="11">
        <v>1362</v>
      </c>
      <c r="L15" s="27"/>
      <c r="M15" s="27"/>
      <c r="N15" s="27"/>
      <c r="O15" s="32"/>
      <c r="P15" s="27"/>
    </row>
    <row r="16" spans="1:16" s="7" customFormat="1" ht="18" customHeight="1">
      <c r="A16" s="10"/>
      <c r="B16" s="27"/>
      <c r="C16" s="27"/>
      <c r="D16" s="27"/>
      <c r="E16" s="27"/>
      <c r="F16" s="27"/>
      <c r="G16" s="27"/>
      <c r="H16" s="27"/>
      <c r="I16" s="10" t="s">
        <v>266</v>
      </c>
      <c r="J16" s="27"/>
      <c r="K16" s="11">
        <v>510</v>
      </c>
      <c r="L16" s="27"/>
      <c r="M16" s="27"/>
      <c r="N16" s="27"/>
      <c r="O16" s="32"/>
      <c r="P16" s="27"/>
    </row>
    <row r="17" spans="1:16" s="7" customFormat="1" ht="18" customHeight="1">
      <c r="A17" s="10"/>
      <c r="B17" s="27"/>
      <c r="C17" s="27"/>
      <c r="D17" s="27"/>
      <c r="E17" s="27"/>
      <c r="F17" s="27"/>
      <c r="G17" s="27"/>
      <c r="H17" s="27"/>
      <c r="I17" s="10" t="s">
        <v>1230</v>
      </c>
      <c r="J17" s="27"/>
      <c r="K17" s="48">
        <v>0</v>
      </c>
      <c r="L17" s="27"/>
      <c r="M17" s="27"/>
      <c r="N17" s="27"/>
      <c r="O17" s="32"/>
      <c r="P17" s="27"/>
    </row>
    <row r="18" spans="1:16" s="7" customFormat="1" ht="16.5" customHeight="1">
      <c r="A18" s="10" t="s">
        <v>283</v>
      </c>
      <c r="B18" s="11">
        <f>SUM(C18:G18)</f>
        <v>450</v>
      </c>
      <c r="C18" s="11">
        <v>220</v>
      </c>
      <c r="D18" s="11">
        <v>0</v>
      </c>
      <c r="E18" s="48">
        <v>230</v>
      </c>
      <c r="F18" s="11">
        <v>0</v>
      </c>
      <c r="G18" s="11">
        <v>0</v>
      </c>
      <c r="H18" s="11">
        <v>0</v>
      </c>
      <c r="I18" s="10" t="s">
        <v>1043</v>
      </c>
      <c r="J18" s="11">
        <f>SUM(K18:N18)</f>
        <v>220</v>
      </c>
      <c r="K18" s="11">
        <v>220</v>
      </c>
      <c r="L18" s="48">
        <v>0</v>
      </c>
      <c r="M18" s="11">
        <v>0</v>
      </c>
      <c r="N18" s="11">
        <v>0</v>
      </c>
      <c r="O18" s="32" t="s">
        <v>1402</v>
      </c>
      <c r="P18" s="11">
        <v>230</v>
      </c>
    </row>
    <row r="19" spans="1:16" s="7" customFormat="1" ht="18" customHeight="1">
      <c r="A19" s="10"/>
      <c r="B19" s="27"/>
      <c r="C19" s="27"/>
      <c r="D19" s="27"/>
      <c r="E19" s="55"/>
      <c r="F19" s="55"/>
      <c r="G19" s="27"/>
      <c r="H19" s="27"/>
      <c r="I19" s="10" t="s">
        <v>96</v>
      </c>
      <c r="J19" s="28"/>
      <c r="K19" s="11">
        <v>220</v>
      </c>
      <c r="L19" s="55"/>
      <c r="M19" s="55"/>
      <c r="N19" s="28"/>
      <c r="O19" s="28"/>
      <c r="P19" s="27"/>
    </row>
    <row r="20" spans="1:16" s="7" customFormat="1" ht="16.5" customHeight="1">
      <c r="A20" s="10"/>
      <c r="B20" s="27"/>
      <c r="C20" s="27"/>
      <c r="D20" s="27"/>
      <c r="E20" s="55"/>
      <c r="F20" s="55"/>
      <c r="G20" s="27"/>
      <c r="H20" s="27"/>
      <c r="I20" s="10" t="s">
        <v>102</v>
      </c>
      <c r="J20" s="27"/>
      <c r="K20" s="11">
        <v>0</v>
      </c>
      <c r="L20" s="55"/>
      <c r="M20" s="55"/>
      <c r="N20" s="27"/>
      <c r="O20" s="28"/>
      <c r="P20" s="27"/>
    </row>
    <row r="21" spans="1:16" s="7" customFormat="1" ht="16.5" customHeight="1">
      <c r="A21" s="10"/>
      <c r="B21" s="27"/>
      <c r="C21" s="27"/>
      <c r="D21" s="27"/>
      <c r="E21" s="55"/>
      <c r="F21" s="55"/>
      <c r="G21" s="27"/>
      <c r="H21" s="27"/>
      <c r="I21" s="10" t="s">
        <v>528</v>
      </c>
      <c r="J21" s="27"/>
      <c r="K21" s="11">
        <v>220</v>
      </c>
      <c r="L21" s="55"/>
      <c r="M21" s="55"/>
      <c r="N21" s="27"/>
      <c r="O21" s="28"/>
      <c r="P21" s="27"/>
    </row>
    <row r="22" spans="1:16" s="7" customFormat="1" ht="18" customHeight="1">
      <c r="A22" s="10"/>
      <c r="B22" s="27"/>
      <c r="C22" s="27"/>
      <c r="D22" s="27"/>
      <c r="E22" s="27"/>
      <c r="F22" s="27"/>
      <c r="G22" s="27"/>
      <c r="H22" s="27"/>
      <c r="I22" s="10" t="s">
        <v>265</v>
      </c>
      <c r="J22" s="27"/>
      <c r="K22" s="11">
        <v>0</v>
      </c>
      <c r="L22" s="27"/>
      <c r="M22" s="27"/>
      <c r="N22" s="27"/>
      <c r="O22" s="32"/>
      <c r="P22" s="27"/>
    </row>
    <row r="23" spans="1:16" s="7" customFormat="1" ht="16.5" customHeight="1">
      <c r="A23" s="10"/>
      <c r="B23" s="27"/>
      <c r="C23" s="27"/>
      <c r="D23" s="27"/>
      <c r="E23" s="27"/>
      <c r="F23" s="27"/>
      <c r="G23" s="27"/>
      <c r="H23" s="27"/>
      <c r="I23" s="10" t="s">
        <v>906</v>
      </c>
      <c r="J23" s="27"/>
      <c r="K23" s="11">
        <v>0</v>
      </c>
      <c r="L23" s="27"/>
      <c r="M23" s="27"/>
      <c r="N23" s="27"/>
      <c r="O23" s="32"/>
      <c r="P23" s="27"/>
    </row>
    <row r="24" spans="1:16" s="7" customFormat="1" ht="16.5" customHeight="1">
      <c r="A24" s="10"/>
      <c r="B24" s="27"/>
      <c r="C24" s="27"/>
      <c r="D24" s="27"/>
      <c r="E24" s="27"/>
      <c r="F24" s="27"/>
      <c r="G24" s="27"/>
      <c r="H24" s="27"/>
      <c r="I24" s="10" t="s">
        <v>1089</v>
      </c>
      <c r="J24" s="27"/>
      <c r="K24" s="48">
        <v>0</v>
      </c>
      <c r="L24" s="27"/>
      <c r="M24" s="27"/>
      <c r="N24" s="27"/>
      <c r="O24" s="32"/>
      <c r="P24" s="27"/>
    </row>
    <row r="25" spans="1:16" s="7" customFormat="1" ht="18" customHeight="1">
      <c r="A25" s="10" t="s">
        <v>357</v>
      </c>
      <c r="B25" s="11">
        <f>SUM(C25:G25)</f>
        <v>0</v>
      </c>
      <c r="C25" s="11">
        <v>0</v>
      </c>
      <c r="D25" s="11">
        <v>0</v>
      </c>
      <c r="E25" s="48">
        <v>0</v>
      </c>
      <c r="F25" s="48">
        <v>0</v>
      </c>
      <c r="G25" s="11">
        <v>0</v>
      </c>
      <c r="H25" s="11">
        <v>0</v>
      </c>
      <c r="I25" s="10" t="s">
        <v>1169</v>
      </c>
      <c r="J25" s="11">
        <f>SUM(K25:N25)</f>
        <v>0</v>
      </c>
      <c r="K25" s="11">
        <v>0</v>
      </c>
      <c r="L25" s="48">
        <v>0</v>
      </c>
      <c r="M25" s="48">
        <v>0</v>
      </c>
      <c r="N25" s="11">
        <v>0</v>
      </c>
      <c r="O25" s="32" t="s">
        <v>1325</v>
      </c>
      <c r="P25" s="11">
        <v>0</v>
      </c>
    </row>
    <row r="26" spans="1:16" s="7" customFormat="1" ht="18" customHeight="1">
      <c r="A26" s="10"/>
      <c r="B26" s="27"/>
      <c r="C26" s="27"/>
      <c r="D26" s="27"/>
      <c r="E26" s="27"/>
      <c r="F26" s="27"/>
      <c r="G26" s="27"/>
      <c r="H26" s="27"/>
      <c r="I26" s="10" t="s">
        <v>481</v>
      </c>
      <c r="J26" s="27"/>
      <c r="K26" s="11">
        <v>0</v>
      </c>
      <c r="L26" s="27"/>
      <c r="M26" s="27"/>
      <c r="N26" s="27"/>
      <c r="O26" s="32"/>
      <c r="P26" s="27"/>
    </row>
    <row r="27" spans="1:16" s="7" customFormat="1" ht="18" customHeight="1">
      <c r="A27" s="10"/>
      <c r="B27" s="27"/>
      <c r="C27" s="27"/>
      <c r="D27" s="27"/>
      <c r="E27" s="27"/>
      <c r="F27" s="27"/>
      <c r="G27" s="27"/>
      <c r="H27" s="27"/>
      <c r="I27" s="10" t="s">
        <v>1439</v>
      </c>
      <c r="J27" s="27"/>
      <c r="K27" s="11">
        <v>0</v>
      </c>
      <c r="L27" s="27"/>
      <c r="M27" s="27"/>
      <c r="N27" s="27"/>
      <c r="O27" s="32"/>
      <c r="P27" s="27"/>
    </row>
    <row r="28" spans="1:16" s="7" customFormat="1" ht="18" customHeight="1">
      <c r="A28" s="10"/>
      <c r="B28" s="27"/>
      <c r="C28" s="27"/>
      <c r="D28" s="27"/>
      <c r="E28" s="27"/>
      <c r="F28" s="27"/>
      <c r="G28" s="27"/>
      <c r="H28" s="27"/>
      <c r="I28" s="10" t="s">
        <v>747</v>
      </c>
      <c r="J28" s="27"/>
      <c r="K28" s="11">
        <v>0</v>
      </c>
      <c r="L28" s="27"/>
      <c r="M28" s="27"/>
      <c r="N28" s="27"/>
      <c r="O28" s="32"/>
      <c r="P28" s="27"/>
    </row>
    <row r="29" spans="1:16" s="7" customFormat="1" ht="18" customHeight="1">
      <c r="A29" s="10"/>
      <c r="B29" s="27"/>
      <c r="C29" s="27"/>
      <c r="D29" s="27"/>
      <c r="E29" s="27"/>
      <c r="F29" s="27"/>
      <c r="G29" s="27"/>
      <c r="H29" s="27"/>
      <c r="I29" s="10" t="s">
        <v>1008</v>
      </c>
      <c r="J29" s="27"/>
      <c r="K29" s="48">
        <v>0</v>
      </c>
      <c r="L29" s="27"/>
      <c r="M29" s="54"/>
      <c r="N29" s="27"/>
      <c r="O29" s="32"/>
      <c r="P29" s="27"/>
    </row>
    <row r="30" spans="1:16" s="7" customFormat="1" ht="18" customHeight="1">
      <c r="A30" s="10" t="s">
        <v>624</v>
      </c>
      <c r="B30" s="11">
        <f>SUM(C30:G30)</f>
        <v>675</v>
      </c>
      <c r="C30" s="11">
        <v>20</v>
      </c>
      <c r="D30" s="11">
        <v>655</v>
      </c>
      <c r="E30" s="48">
        <v>0</v>
      </c>
      <c r="F30" s="11">
        <v>0</v>
      </c>
      <c r="G30" s="11">
        <v>0</v>
      </c>
      <c r="H30" s="11">
        <v>0</v>
      </c>
      <c r="I30" s="32" t="s">
        <v>1213</v>
      </c>
      <c r="J30" s="11">
        <f>SUM(K30:N30)</f>
        <v>675</v>
      </c>
      <c r="K30" s="11">
        <v>675</v>
      </c>
      <c r="L30" s="66">
        <v>0</v>
      </c>
      <c r="M30" s="67">
        <v>0</v>
      </c>
      <c r="N30" s="17">
        <v>0</v>
      </c>
      <c r="O30" s="32" t="s">
        <v>1443</v>
      </c>
      <c r="P30" s="11">
        <v>0</v>
      </c>
    </row>
    <row r="31" spans="1:16" s="7" customFormat="1" ht="18" customHeight="1">
      <c r="A31" s="10" t="s">
        <v>1104</v>
      </c>
      <c r="B31" s="27"/>
      <c r="C31" s="27"/>
      <c r="D31" s="11">
        <v>15</v>
      </c>
      <c r="E31" s="28"/>
      <c r="F31" s="28"/>
      <c r="G31" s="27"/>
      <c r="H31" s="27"/>
      <c r="I31" s="10" t="s">
        <v>103</v>
      </c>
      <c r="J31" s="28"/>
      <c r="K31" s="11">
        <v>675</v>
      </c>
      <c r="L31" s="55"/>
      <c r="M31" s="68"/>
      <c r="N31" s="28"/>
      <c r="O31" s="32"/>
      <c r="P31" s="27"/>
    </row>
    <row r="32" spans="1:16" s="7" customFormat="1" ht="18" customHeight="1">
      <c r="A32" s="10" t="s">
        <v>561</v>
      </c>
      <c r="B32" s="27"/>
      <c r="C32" s="27"/>
      <c r="D32" s="11">
        <v>626</v>
      </c>
      <c r="E32" s="27"/>
      <c r="F32" s="27"/>
      <c r="G32" s="27"/>
      <c r="H32" s="27"/>
      <c r="I32" s="10" t="s">
        <v>1418</v>
      </c>
      <c r="J32" s="27"/>
      <c r="K32" s="11">
        <v>16</v>
      </c>
      <c r="L32" s="27"/>
      <c r="M32" s="27"/>
      <c r="N32" s="27"/>
      <c r="O32" s="32"/>
      <c r="P32" s="27"/>
    </row>
    <row r="33" spans="1:16" s="7" customFormat="1" ht="18" customHeight="1">
      <c r="A33" s="10" t="s">
        <v>746</v>
      </c>
      <c r="B33" s="27"/>
      <c r="C33" s="27"/>
      <c r="D33" s="11">
        <v>14</v>
      </c>
      <c r="E33" s="27"/>
      <c r="F33" s="27"/>
      <c r="G33" s="27"/>
      <c r="H33" s="27"/>
      <c r="I33" s="10" t="s">
        <v>908</v>
      </c>
      <c r="J33" s="27"/>
      <c r="K33" s="11">
        <v>626</v>
      </c>
      <c r="L33" s="27"/>
      <c r="M33" s="27"/>
      <c r="N33" s="27"/>
      <c r="O33" s="32"/>
      <c r="P33" s="27"/>
    </row>
    <row r="34" spans="1:16" s="7" customFormat="1" ht="18" customHeight="1">
      <c r="A34" s="10" t="s">
        <v>101</v>
      </c>
      <c r="B34" s="27"/>
      <c r="C34" s="27"/>
      <c r="D34" s="11">
        <v>0</v>
      </c>
      <c r="E34" s="27"/>
      <c r="F34" s="27"/>
      <c r="G34" s="27"/>
      <c r="H34" s="27"/>
      <c r="I34" s="10" t="s">
        <v>877</v>
      </c>
      <c r="J34" s="27"/>
      <c r="K34" s="11">
        <v>0</v>
      </c>
      <c r="L34" s="27"/>
      <c r="M34" s="27"/>
      <c r="N34" s="27"/>
      <c r="O34" s="32"/>
      <c r="P34" s="27"/>
    </row>
    <row r="35" spans="1:16" s="7" customFormat="1" ht="18" customHeight="1">
      <c r="A35" s="10" t="s">
        <v>1168</v>
      </c>
      <c r="B35" s="27"/>
      <c r="C35" s="27"/>
      <c r="D35" s="11">
        <v>0</v>
      </c>
      <c r="E35" s="27"/>
      <c r="F35" s="27"/>
      <c r="G35" s="27"/>
      <c r="H35" s="27"/>
      <c r="I35" s="10" t="s">
        <v>1191</v>
      </c>
      <c r="J35" s="27"/>
      <c r="K35" s="11">
        <v>33</v>
      </c>
      <c r="L35" s="27"/>
      <c r="M35" s="27"/>
      <c r="N35" s="27"/>
      <c r="O35" s="32"/>
      <c r="P35" s="27"/>
    </row>
    <row r="36" spans="1:16" s="7" customFormat="1" ht="16.5" customHeight="1">
      <c r="A36" s="10"/>
      <c r="B36" s="27"/>
      <c r="C36" s="27"/>
      <c r="D36" s="27"/>
      <c r="E36" s="27"/>
      <c r="F36" s="27"/>
      <c r="G36" s="27"/>
      <c r="H36" s="27"/>
      <c r="I36" s="10" t="s">
        <v>1252</v>
      </c>
      <c r="J36" s="27"/>
      <c r="K36" s="11">
        <v>0</v>
      </c>
      <c r="L36" s="27"/>
      <c r="M36" s="27"/>
      <c r="N36" s="27"/>
      <c r="O36" s="32"/>
      <c r="P36" s="27"/>
    </row>
    <row r="37" spans="1:16" s="7" customFormat="1" ht="18" customHeight="1">
      <c r="A37" s="10"/>
      <c r="B37" s="27"/>
      <c r="C37" s="27"/>
      <c r="D37" s="27"/>
      <c r="E37" s="27"/>
      <c r="F37" s="27"/>
      <c r="G37" s="27"/>
      <c r="H37" s="27"/>
      <c r="I37" s="10" t="s">
        <v>1524</v>
      </c>
      <c r="J37" s="27"/>
      <c r="K37" s="11">
        <v>0</v>
      </c>
      <c r="L37" s="27"/>
      <c r="M37" s="27"/>
      <c r="N37" s="27"/>
      <c r="O37" s="32"/>
      <c r="P37" s="27"/>
    </row>
    <row r="38" spans="1:16" s="7" customFormat="1" ht="16.5" customHeight="1">
      <c r="A38" s="10"/>
      <c r="B38" s="27"/>
      <c r="C38" s="27"/>
      <c r="D38" s="27"/>
      <c r="E38" s="27"/>
      <c r="F38" s="27"/>
      <c r="G38" s="27"/>
      <c r="H38" s="27"/>
      <c r="I38" s="10" t="s">
        <v>460</v>
      </c>
      <c r="J38" s="27"/>
      <c r="K38" s="11">
        <v>0</v>
      </c>
      <c r="L38" s="27"/>
      <c r="M38" s="27"/>
      <c r="N38" s="28"/>
      <c r="O38" s="32"/>
      <c r="P38" s="27"/>
    </row>
    <row r="39" spans="1:16" s="7" customFormat="1" ht="16.5" customHeight="1">
      <c r="A39" s="10"/>
      <c r="B39" s="27"/>
      <c r="C39" s="27"/>
      <c r="D39" s="27"/>
      <c r="E39" s="27"/>
      <c r="F39" s="27"/>
      <c r="G39" s="27"/>
      <c r="H39" s="27"/>
      <c r="I39" s="10" t="s">
        <v>708</v>
      </c>
      <c r="J39" s="27"/>
      <c r="K39" s="48">
        <v>0</v>
      </c>
      <c r="L39" s="27"/>
      <c r="M39" s="27"/>
      <c r="N39" s="28"/>
      <c r="O39" s="32"/>
      <c r="P39" s="27"/>
    </row>
    <row r="40" spans="1:16" s="7" customFormat="1" ht="16.5" customHeight="1">
      <c r="A40" s="10" t="s">
        <v>189</v>
      </c>
      <c r="B40" s="11">
        <f>SUM(C40:G40)</f>
        <v>152156</v>
      </c>
      <c r="C40" s="11">
        <v>29962</v>
      </c>
      <c r="D40" s="11">
        <v>119676</v>
      </c>
      <c r="E40" s="48">
        <v>18</v>
      </c>
      <c r="F40" s="11">
        <v>2500</v>
      </c>
      <c r="G40" s="11">
        <v>0</v>
      </c>
      <c r="H40" s="11">
        <v>0</v>
      </c>
      <c r="I40" s="10" t="s">
        <v>1506</v>
      </c>
      <c r="J40" s="11">
        <f>SUM(K40:N40)</f>
        <v>144132</v>
      </c>
      <c r="K40" s="11">
        <v>144129</v>
      </c>
      <c r="L40" s="48">
        <v>3</v>
      </c>
      <c r="M40" s="11">
        <v>0</v>
      </c>
      <c r="N40" s="11">
        <v>0</v>
      </c>
      <c r="O40" s="32" t="s">
        <v>1365</v>
      </c>
      <c r="P40" s="11">
        <v>8024</v>
      </c>
    </row>
    <row r="41" spans="1:16" s="7" customFormat="1" ht="18" customHeight="1">
      <c r="A41" s="10" t="s">
        <v>1212</v>
      </c>
      <c r="B41" s="27"/>
      <c r="C41" s="27"/>
      <c r="D41" s="11">
        <v>118272</v>
      </c>
      <c r="E41" s="28"/>
      <c r="F41" s="28"/>
      <c r="G41" s="27"/>
      <c r="H41" s="27"/>
      <c r="I41" s="10" t="s">
        <v>362</v>
      </c>
      <c r="J41" s="28"/>
      <c r="K41" s="11">
        <v>144129</v>
      </c>
      <c r="L41" s="55"/>
      <c r="M41" s="55"/>
      <c r="N41" s="28"/>
      <c r="O41" s="32"/>
      <c r="P41" s="27"/>
    </row>
    <row r="42" spans="1:16" s="7" customFormat="1" ht="18" customHeight="1">
      <c r="A42" s="10" t="s">
        <v>176</v>
      </c>
      <c r="B42" s="27"/>
      <c r="C42" s="27"/>
      <c r="D42" s="11">
        <v>123</v>
      </c>
      <c r="E42" s="27"/>
      <c r="F42" s="27"/>
      <c r="G42" s="27"/>
      <c r="H42" s="27"/>
      <c r="I42" s="10" t="s">
        <v>792</v>
      </c>
      <c r="J42" s="27"/>
      <c r="K42" s="11">
        <v>139793</v>
      </c>
      <c r="L42" s="27"/>
      <c r="M42" s="27"/>
      <c r="N42" s="27"/>
      <c r="O42" s="32"/>
      <c r="P42" s="27"/>
    </row>
    <row r="43" spans="1:16" s="7" customFormat="1" ht="18" customHeight="1">
      <c r="A43" s="10" t="s">
        <v>90</v>
      </c>
      <c r="B43" s="27"/>
      <c r="C43" s="27"/>
      <c r="D43" s="11">
        <v>206</v>
      </c>
      <c r="E43" s="27"/>
      <c r="F43" s="27"/>
      <c r="G43" s="27"/>
      <c r="H43" s="27"/>
      <c r="I43" s="10" t="s">
        <v>1024</v>
      </c>
      <c r="J43" s="27"/>
      <c r="K43" s="11">
        <v>883</v>
      </c>
      <c r="L43" s="27"/>
      <c r="M43" s="27"/>
      <c r="N43" s="27"/>
      <c r="O43" s="32"/>
      <c r="P43" s="27"/>
    </row>
    <row r="44" spans="1:16" s="7" customFormat="1" ht="18" customHeight="1">
      <c r="A44" s="10" t="s">
        <v>1120</v>
      </c>
      <c r="B44" s="27"/>
      <c r="C44" s="27"/>
      <c r="D44" s="11">
        <v>-1238</v>
      </c>
      <c r="E44" s="27"/>
      <c r="F44" s="27"/>
      <c r="G44" s="27"/>
      <c r="H44" s="27"/>
      <c r="I44" s="10" t="s">
        <v>728</v>
      </c>
      <c r="J44" s="27"/>
      <c r="K44" s="11">
        <v>0</v>
      </c>
      <c r="L44" s="27"/>
      <c r="M44" s="27"/>
      <c r="N44" s="27"/>
      <c r="O44" s="32"/>
      <c r="P44" s="27"/>
    </row>
    <row r="45" spans="1:16" s="7" customFormat="1" ht="16.5" customHeight="1">
      <c r="A45" s="10" t="s">
        <v>1291</v>
      </c>
      <c r="B45" s="27"/>
      <c r="C45" s="27"/>
      <c r="D45" s="11">
        <v>2313</v>
      </c>
      <c r="E45" s="27"/>
      <c r="F45" s="27"/>
      <c r="G45" s="27"/>
      <c r="H45" s="27"/>
      <c r="I45" s="10" t="s">
        <v>659</v>
      </c>
      <c r="J45" s="27"/>
      <c r="K45" s="11">
        <v>0</v>
      </c>
      <c r="L45" s="27"/>
      <c r="M45" s="27"/>
      <c r="N45" s="27"/>
      <c r="O45" s="32"/>
      <c r="P45" s="27"/>
    </row>
    <row r="46" spans="1:16" s="7" customFormat="1" ht="16.5" customHeight="1">
      <c r="A46" s="10"/>
      <c r="B46" s="27"/>
      <c r="C46" s="27"/>
      <c r="D46" s="27"/>
      <c r="E46" s="27"/>
      <c r="F46" s="27"/>
      <c r="G46" s="27"/>
      <c r="H46" s="27"/>
      <c r="I46" s="10" t="s">
        <v>1481</v>
      </c>
      <c r="J46" s="27"/>
      <c r="K46" s="11">
        <v>1379</v>
      </c>
      <c r="L46" s="27"/>
      <c r="M46" s="27"/>
      <c r="N46" s="27"/>
      <c r="O46" s="32"/>
      <c r="P46" s="27"/>
    </row>
    <row r="47" spans="1:16" s="7" customFormat="1" ht="18" customHeight="1">
      <c r="A47" s="10"/>
      <c r="B47" s="27"/>
      <c r="C47" s="27"/>
      <c r="D47" s="27"/>
      <c r="E47" s="27"/>
      <c r="F47" s="27"/>
      <c r="G47" s="27"/>
      <c r="H47" s="27"/>
      <c r="I47" s="10" t="s">
        <v>394</v>
      </c>
      <c r="J47" s="27"/>
      <c r="K47" s="11">
        <v>148</v>
      </c>
      <c r="L47" s="27"/>
      <c r="M47" s="27"/>
      <c r="N47" s="27"/>
      <c r="O47" s="32"/>
      <c r="P47" s="27"/>
    </row>
    <row r="48" spans="1:16" s="7" customFormat="1" ht="18" customHeight="1">
      <c r="A48" s="10"/>
      <c r="B48" s="27"/>
      <c r="C48" s="27"/>
      <c r="D48" s="27"/>
      <c r="E48" s="27"/>
      <c r="F48" s="27"/>
      <c r="G48" s="27"/>
      <c r="H48" s="27"/>
      <c r="I48" s="10" t="s">
        <v>908</v>
      </c>
      <c r="J48" s="27"/>
      <c r="K48" s="11">
        <v>0</v>
      </c>
      <c r="L48" s="27"/>
      <c r="M48" s="27"/>
      <c r="N48" s="27"/>
      <c r="O48" s="32"/>
      <c r="P48" s="27"/>
    </row>
    <row r="49" spans="1:16" s="7" customFormat="1" ht="18" customHeight="1">
      <c r="A49" s="10"/>
      <c r="B49" s="27"/>
      <c r="C49" s="27"/>
      <c r="D49" s="27"/>
      <c r="E49" s="27"/>
      <c r="F49" s="27"/>
      <c r="G49" s="27"/>
      <c r="H49" s="27"/>
      <c r="I49" s="10" t="s">
        <v>480</v>
      </c>
      <c r="J49" s="27"/>
      <c r="K49" s="11">
        <v>0</v>
      </c>
      <c r="L49" s="27"/>
      <c r="M49" s="27"/>
      <c r="N49" s="27"/>
      <c r="O49" s="32"/>
      <c r="P49" s="27"/>
    </row>
    <row r="50" spans="1:16" s="7" customFormat="1" ht="18" customHeight="1">
      <c r="A50" s="10"/>
      <c r="B50" s="27"/>
      <c r="C50" s="27"/>
      <c r="D50" s="27"/>
      <c r="E50" s="27"/>
      <c r="F50" s="27"/>
      <c r="G50" s="27"/>
      <c r="H50" s="27"/>
      <c r="I50" s="10" t="s">
        <v>399</v>
      </c>
      <c r="J50" s="27"/>
      <c r="K50" s="11">
        <v>0</v>
      </c>
      <c r="L50" s="27"/>
      <c r="M50" s="27"/>
      <c r="N50" s="27"/>
      <c r="O50" s="32"/>
      <c r="P50" s="27"/>
    </row>
    <row r="51" spans="1:16" s="7" customFormat="1" ht="18" customHeight="1">
      <c r="A51" s="10"/>
      <c r="B51" s="27"/>
      <c r="C51" s="27"/>
      <c r="D51" s="27"/>
      <c r="E51" s="27"/>
      <c r="F51" s="27"/>
      <c r="G51" s="27"/>
      <c r="H51" s="27"/>
      <c r="I51" s="10" t="s">
        <v>877</v>
      </c>
      <c r="J51" s="27"/>
      <c r="K51" s="11">
        <v>18</v>
      </c>
      <c r="L51" s="27"/>
      <c r="M51" s="27"/>
      <c r="N51" s="27"/>
      <c r="O51" s="32"/>
      <c r="P51" s="27"/>
    </row>
    <row r="52" spans="1:16" s="7" customFormat="1" ht="16.5" customHeight="1">
      <c r="A52" s="10"/>
      <c r="B52" s="27"/>
      <c r="C52" s="27"/>
      <c r="D52" s="27"/>
      <c r="E52" s="27"/>
      <c r="F52" s="27"/>
      <c r="G52" s="27"/>
      <c r="H52" s="27"/>
      <c r="I52" s="10" t="s">
        <v>1252</v>
      </c>
      <c r="J52" s="27"/>
      <c r="K52" s="11">
        <v>0</v>
      </c>
      <c r="L52" s="27"/>
      <c r="M52" s="27"/>
      <c r="N52" s="27"/>
      <c r="O52" s="32"/>
      <c r="P52" s="27"/>
    </row>
    <row r="53" spans="1:16" s="7" customFormat="1" ht="18" customHeight="1">
      <c r="A53" s="10"/>
      <c r="B53" s="27"/>
      <c r="C53" s="27"/>
      <c r="D53" s="27"/>
      <c r="E53" s="27"/>
      <c r="F53" s="27"/>
      <c r="G53" s="27"/>
      <c r="H53" s="27"/>
      <c r="I53" s="10" t="s">
        <v>1338</v>
      </c>
      <c r="J53" s="27"/>
      <c r="K53" s="11">
        <v>1908</v>
      </c>
      <c r="L53" s="27"/>
      <c r="M53" s="27"/>
      <c r="N53" s="27"/>
      <c r="O53" s="32"/>
      <c r="P53" s="27"/>
    </row>
    <row r="54" spans="1:16" s="7" customFormat="1" ht="16.5" customHeight="1">
      <c r="A54" s="10"/>
      <c r="B54" s="27"/>
      <c r="C54" s="27"/>
      <c r="D54" s="27"/>
      <c r="E54" s="27"/>
      <c r="F54" s="27"/>
      <c r="G54" s="27"/>
      <c r="H54" s="27"/>
      <c r="I54" s="10" t="s">
        <v>745</v>
      </c>
      <c r="J54" s="27"/>
      <c r="K54" s="11">
        <v>0</v>
      </c>
      <c r="L54" s="27"/>
      <c r="M54" s="27"/>
      <c r="N54" s="27"/>
      <c r="O54" s="32"/>
      <c r="P54" s="27"/>
    </row>
    <row r="55" spans="1:16" s="7" customFormat="1" ht="16.5" customHeight="1">
      <c r="A55" s="10"/>
      <c r="B55" s="27"/>
      <c r="C55" s="27"/>
      <c r="D55" s="27"/>
      <c r="E55" s="27"/>
      <c r="F55" s="27"/>
      <c r="G55" s="27"/>
      <c r="H55" s="27"/>
      <c r="I55" s="10" t="s">
        <v>1225</v>
      </c>
      <c r="J55" s="27"/>
      <c r="K55" s="48">
        <v>0</v>
      </c>
      <c r="L55" s="27"/>
      <c r="M55" s="27"/>
      <c r="N55" s="27"/>
      <c r="O55" s="32"/>
      <c r="P55" s="27"/>
    </row>
    <row r="56" spans="1:16" s="7" customFormat="1" ht="16.5" customHeight="1">
      <c r="A56" s="10" t="s">
        <v>79</v>
      </c>
      <c r="B56" s="11">
        <f>SUM(C56:G56)</f>
        <v>645</v>
      </c>
      <c r="C56" s="11">
        <v>0</v>
      </c>
      <c r="D56" s="11">
        <v>645</v>
      </c>
      <c r="E56" s="48">
        <v>0</v>
      </c>
      <c r="F56" s="11">
        <v>0</v>
      </c>
      <c r="G56" s="11">
        <v>0</v>
      </c>
      <c r="H56" s="11">
        <v>0</v>
      </c>
      <c r="I56" s="10" t="s">
        <v>1480</v>
      </c>
      <c r="J56" s="11">
        <f>SUM(K56:N56)</f>
        <v>605</v>
      </c>
      <c r="K56" s="11">
        <v>605</v>
      </c>
      <c r="L56" s="48">
        <v>0</v>
      </c>
      <c r="M56" s="11">
        <v>0</v>
      </c>
      <c r="N56" s="11">
        <v>0</v>
      </c>
      <c r="O56" s="32" t="s">
        <v>8</v>
      </c>
      <c r="P56" s="11">
        <v>40</v>
      </c>
    </row>
    <row r="57" spans="1:16" s="7" customFormat="1" ht="16.5" customHeight="1">
      <c r="A57" s="10"/>
      <c r="B57" s="27"/>
      <c r="C57" s="27"/>
      <c r="D57" s="27"/>
      <c r="E57" s="28"/>
      <c r="F57" s="28"/>
      <c r="G57" s="27"/>
      <c r="H57" s="27"/>
      <c r="I57" s="10" t="s">
        <v>540</v>
      </c>
      <c r="J57" s="28"/>
      <c r="K57" s="11">
        <v>605</v>
      </c>
      <c r="L57" s="55"/>
      <c r="M57" s="55"/>
      <c r="N57" s="28"/>
      <c r="O57" s="32"/>
      <c r="P57" s="27"/>
    </row>
    <row r="58" spans="1:16" s="7" customFormat="1" ht="18" customHeight="1">
      <c r="A58" s="10"/>
      <c r="B58" s="27"/>
      <c r="C58" s="27"/>
      <c r="D58" s="27"/>
      <c r="E58" s="27"/>
      <c r="F58" s="27"/>
      <c r="G58" s="27"/>
      <c r="H58" s="27"/>
      <c r="I58" s="10" t="s">
        <v>320</v>
      </c>
      <c r="J58" s="27"/>
      <c r="K58" s="11">
        <v>605</v>
      </c>
      <c r="L58" s="27"/>
      <c r="M58" s="27"/>
      <c r="N58" s="27"/>
      <c r="O58" s="32"/>
      <c r="P58" s="27"/>
    </row>
    <row r="59" spans="1:16" s="7" customFormat="1" ht="18" customHeight="1">
      <c r="A59" s="10"/>
      <c r="B59" s="27"/>
      <c r="C59" s="27"/>
      <c r="D59" s="27"/>
      <c r="E59" s="27"/>
      <c r="F59" s="27"/>
      <c r="G59" s="27"/>
      <c r="H59" s="27"/>
      <c r="I59" s="10" t="s">
        <v>590</v>
      </c>
      <c r="J59" s="27"/>
      <c r="K59" s="11">
        <v>0</v>
      </c>
      <c r="L59" s="27"/>
      <c r="M59" s="27"/>
      <c r="N59" s="27"/>
      <c r="O59" s="32"/>
      <c r="P59" s="27"/>
    </row>
    <row r="60" spans="1:16" s="7" customFormat="1" ht="18" customHeight="1">
      <c r="A60" s="10"/>
      <c r="B60" s="27"/>
      <c r="C60" s="27"/>
      <c r="D60" s="27"/>
      <c r="E60" s="27"/>
      <c r="F60" s="27"/>
      <c r="G60" s="27"/>
      <c r="H60" s="27"/>
      <c r="I60" s="10" t="s">
        <v>1270</v>
      </c>
      <c r="J60" s="27"/>
      <c r="K60" s="11">
        <v>0</v>
      </c>
      <c r="L60" s="27"/>
      <c r="M60" s="27"/>
      <c r="N60" s="27"/>
      <c r="O60" s="32"/>
      <c r="P60" s="27"/>
    </row>
    <row r="61" spans="1:16" s="7" customFormat="1" ht="18" customHeight="1">
      <c r="A61" s="10"/>
      <c r="B61" s="27"/>
      <c r="C61" s="27"/>
      <c r="D61" s="27"/>
      <c r="E61" s="27"/>
      <c r="F61" s="27"/>
      <c r="G61" s="27"/>
      <c r="H61" s="27"/>
      <c r="I61" s="10" t="s">
        <v>957</v>
      </c>
      <c r="J61" s="27"/>
      <c r="K61" s="11">
        <v>0</v>
      </c>
      <c r="L61" s="27"/>
      <c r="M61" s="27"/>
      <c r="N61" s="27"/>
      <c r="O61" s="32"/>
      <c r="P61" s="27"/>
    </row>
    <row r="62" spans="1:16" s="7" customFormat="1" ht="18" customHeight="1">
      <c r="A62" s="10"/>
      <c r="B62" s="27"/>
      <c r="C62" s="27"/>
      <c r="D62" s="27"/>
      <c r="E62" s="27"/>
      <c r="F62" s="27"/>
      <c r="G62" s="27"/>
      <c r="H62" s="27"/>
      <c r="I62" s="10" t="s">
        <v>183</v>
      </c>
      <c r="J62" s="27"/>
      <c r="K62" s="11">
        <v>0</v>
      </c>
      <c r="L62" s="27"/>
      <c r="M62" s="27"/>
      <c r="N62" s="27"/>
      <c r="O62" s="32"/>
      <c r="P62" s="27"/>
    </row>
    <row r="63" spans="1:16" s="7" customFormat="1" ht="17.25" customHeight="1">
      <c r="A63" s="10"/>
      <c r="B63" s="27"/>
      <c r="C63" s="27"/>
      <c r="D63" s="27"/>
      <c r="E63" s="27"/>
      <c r="F63" s="27"/>
      <c r="G63" s="27"/>
      <c r="H63" s="27"/>
      <c r="I63" s="10" t="s">
        <v>119</v>
      </c>
      <c r="J63" s="27"/>
      <c r="K63" s="11">
        <v>0</v>
      </c>
      <c r="L63" s="27"/>
      <c r="M63" s="27"/>
      <c r="N63" s="27"/>
      <c r="O63" s="32"/>
      <c r="P63" s="27"/>
    </row>
    <row r="64" spans="1:16" s="7" customFormat="1" ht="16.5" customHeight="1">
      <c r="A64" s="10"/>
      <c r="B64" s="27"/>
      <c r="C64" s="27"/>
      <c r="D64" s="27"/>
      <c r="E64" s="27"/>
      <c r="F64" s="27"/>
      <c r="G64" s="27"/>
      <c r="H64" s="27"/>
      <c r="I64" s="10" t="s">
        <v>1269</v>
      </c>
      <c r="J64" s="27"/>
      <c r="K64" s="48">
        <v>0</v>
      </c>
      <c r="L64" s="27"/>
      <c r="M64" s="27"/>
      <c r="N64" s="27"/>
      <c r="O64" s="32"/>
      <c r="P64" s="27"/>
    </row>
    <row r="65" spans="1:16" s="7" customFormat="1" ht="16.5" customHeight="1">
      <c r="A65" s="10" t="s">
        <v>465</v>
      </c>
      <c r="B65" s="11">
        <f>SUM(C65:G65)</f>
        <v>2480</v>
      </c>
      <c r="C65" s="11">
        <v>62</v>
      </c>
      <c r="D65" s="11">
        <v>2418</v>
      </c>
      <c r="E65" s="48">
        <v>0</v>
      </c>
      <c r="F65" s="11">
        <v>0</v>
      </c>
      <c r="G65" s="11">
        <v>0</v>
      </c>
      <c r="H65" s="11">
        <v>0</v>
      </c>
      <c r="I65" s="10" t="s">
        <v>1563</v>
      </c>
      <c r="J65" s="11">
        <f>SUM(K65:N65)</f>
        <v>796</v>
      </c>
      <c r="K65" s="11">
        <v>796</v>
      </c>
      <c r="L65" s="48">
        <v>0</v>
      </c>
      <c r="M65" s="11">
        <v>0</v>
      </c>
      <c r="N65" s="11">
        <v>0</v>
      </c>
      <c r="O65" s="32" t="s">
        <v>84</v>
      </c>
      <c r="P65" s="11">
        <v>1684</v>
      </c>
    </row>
    <row r="66" spans="1:16" s="7" customFormat="1" ht="16.5" customHeight="1">
      <c r="A66" s="10"/>
      <c r="B66" s="10"/>
      <c r="C66" s="27"/>
      <c r="D66" s="27"/>
      <c r="E66" s="28"/>
      <c r="F66" s="28"/>
      <c r="G66" s="27"/>
      <c r="H66" s="27"/>
      <c r="I66" s="10" t="s">
        <v>35</v>
      </c>
      <c r="J66" s="28"/>
      <c r="K66" s="11">
        <v>796</v>
      </c>
      <c r="L66" s="55"/>
      <c r="M66" s="55"/>
      <c r="N66" s="28"/>
      <c r="O66" s="32"/>
      <c r="P66" s="27"/>
    </row>
    <row r="67" spans="1:16" s="7" customFormat="1" ht="18" customHeight="1">
      <c r="A67" s="10"/>
      <c r="B67" s="27"/>
      <c r="C67" s="27"/>
      <c r="D67" s="27"/>
      <c r="E67" s="27"/>
      <c r="F67" s="27"/>
      <c r="G67" s="27"/>
      <c r="H67" s="27"/>
      <c r="I67" s="10" t="s">
        <v>792</v>
      </c>
      <c r="J67" s="27"/>
      <c r="K67" s="11">
        <v>0</v>
      </c>
      <c r="L67" s="27"/>
      <c r="M67" s="27"/>
      <c r="N67" s="27"/>
      <c r="O67" s="32"/>
      <c r="P67" s="27"/>
    </row>
    <row r="68" spans="1:16" s="7" customFormat="1" ht="18" customHeight="1">
      <c r="A68" s="10"/>
      <c r="B68" s="27"/>
      <c r="C68" s="27"/>
      <c r="D68" s="27"/>
      <c r="E68" s="27"/>
      <c r="F68" s="27"/>
      <c r="G68" s="27"/>
      <c r="H68" s="27"/>
      <c r="I68" s="10" t="s">
        <v>1024</v>
      </c>
      <c r="J68" s="27"/>
      <c r="K68" s="11">
        <v>796</v>
      </c>
      <c r="L68" s="27"/>
      <c r="M68" s="27"/>
      <c r="N68" s="27"/>
      <c r="O68" s="32"/>
      <c r="P68" s="27"/>
    </row>
    <row r="69" spans="1:16" s="7" customFormat="1" ht="18" customHeight="1">
      <c r="A69" s="10"/>
      <c r="B69" s="27"/>
      <c r="C69" s="27"/>
      <c r="D69" s="27"/>
      <c r="E69" s="27"/>
      <c r="F69" s="27"/>
      <c r="G69" s="27"/>
      <c r="H69" s="27"/>
      <c r="I69" s="10" t="s">
        <v>690</v>
      </c>
      <c r="J69" s="27"/>
      <c r="K69" s="11">
        <v>0</v>
      </c>
      <c r="L69" s="27"/>
      <c r="M69" s="27"/>
      <c r="N69" s="27"/>
      <c r="O69" s="32"/>
      <c r="P69" s="27"/>
    </row>
    <row r="70" spans="1:16" s="7" customFormat="1" ht="16.5" customHeight="1">
      <c r="A70" s="10"/>
      <c r="B70" s="27"/>
      <c r="C70" s="27"/>
      <c r="D70" s="27"/>
      <c r="E70" s="27"/>
      <c r="F70" s="27"/>
      <c r="G70" s="27"/>
      <c r="H70" s="27"/>
      <c r="I70" s="10" t="s">
        <v>1242</v>
      </c>
      <c r="J70" s="27"/>
      <c r="K70" s="11">
        <v>0</v>
      </c>
      <c r="L70" s="27"/>
      <c r="M70" s="27"/>
      <c r="N70" s="27"/>
      <c r="O70" s="32"/>
      <c r="P70" s="27"/>
    </row>
    <row r="71" spans="1:16" s="7" customFormat="1" ht="16.5" customHeight="1">
      <c r="A71" s="10"/>
      <c r="B71" s="27"/>
      <c r="C71" s="27"/>
      <c r="D71" s="27"/>
      <c r="E71" s="27"/>
      <c r="F71" s="27"/>
      <c r="G71" s="27"/>
      <c r="H71" s="27"/>
      <c r="I71" s="10" t="s">
        <v>982</v>
      </c>
      <c r="J71" s="27"/>
      <c r="K71" s="48">
        <v>0</v>
      </c>
      <c r="L71" s="27"/>
      <c r="M71" s="27"/>
      <c r="N71" s="27"/>
      <c r="O71" s="32"/>
      <c r="P71" s="27"/>
    </row>
    <row r="72" spans="1:16" s="7" customFormat="1" ht="16.5" customHeight="1">
      <c r="A72" s="10" t="s">
        <v>385</v>
      </c>
      <c r="B72" s="11">
        <f>SUM(C72:G72)</f>
        <v>13371</v>
      </c>
      <c r="C72" s="11">
        <v>12924</v>
      </c>
      <c r="D72" s="11">
        <v>447</v>
      </c>
      <c r="E72" s="48">
        <v>0</v>
      </c>
      <c r="F72" s="11">
        <v>0</v>
      </c>
      <c r="G72" s="11">
        <v>0</v>
      </c>
      <c r="H72" s="11">
        <v>0</v>
      </c>
      <c r="I72" s="10" t="s">
        <v>1251</v>
      </c>
      <c r="J72" s="11">
        <f>SUM(K72:N72)</f>
        <v>13105</v>
      </c>
      <c r="K72" s="11">
        <v>13105</v>
      </c>
      <c r="L72" s="48">
        <v>0</v>
      </c>
      <c r="M72" s="11">
        <v>0</v>
      </c>
      <c r="N72" s="11">
        <v>0</v>
      </c>
      <c r="O72" s="32" t="s">
        <v>67</v>
      </c>
      <c r="P72" s="11">
        <v>266</v>
      </c>
    </row>
    <row r="73" spans="1:16" s="7" customFormat="1" ht="16.5" customHeight="1">
      <c r="A73" s="10"/>
      <c r="B73" s="27"/>
      <c r="C73" s="27"/>
      <c r="D73" s="27"/>
      <c r="E73" s="28"/>
      <c r="F73" s="28"/>
      <c r="G73" s="27"/>
      <c r="H73" s="27"/>
      <c r="I73" s="10" t="s">
        <v>348</v>
      </c>
      <c r="J73" s="28"/>
      <c r="K73" s="11">
        <v>13105</v>
      </c>
      <c r="L73" s="55"/>
      <c r="M73" s="55"/>
      <c r="N73" s="28"/>
      <c r="O73" s="32"/>
      <c r="P73" s="27"/>
    </row>
    <row r="74" spans="1:16" s="7" customFormat="1" ht="16.5" customHeight="1">
      <c r="A74" s="10"/>
      <c r="B74" s="27"/>
      <c r="C74" s="27"/>
      <c r="D74" s="27"/>
      <c r="E74" s="55"/>
      <c r="F74" s="55"/>
      <c r="G74" s="27"/>
      <c r="H74" s="27"/>
      <c r="I74" s="10" t="s">
        <v>1020</v>
      </c>
      <c r="J74" s="27"/>
      <c r="K74" s="11">
        <v>0</v>
      </c>
      <c r="L74" s="55"/>
      <c r="M74" s="55"/>
      <c r="N74" s="27"/>
      <c r="O74" s="32"/>
      <c r="P74" s="27"/>
    </row>
    <row r="75" spans="1:16" s="7" customFormat="1" ht="16.5" customHeight="1">
      <c r="A75" s="10"/>
      <c r="B75" s="27"/>
      <c r="C75" s="27"/>
      <c r="D75" s="27"/>
      <c r="E75" s="55"/>
      <c r="F75" s="55"/>
      <c r="G75" s="27"/>
      <c r="H75" s="27"/>
      <c r="I75" s="10" t="s">
        <v>589</v>
      </c>
      <c r="J75" s="27"/>
      <c r="K75" s="48">
        <v>0</v>
      </c>
      <c r="L75" s="55"/>
      <c r="M75" s="55"/>
      <c r="N75" s="27"/>
      <c r="O75" s="32"/>
      <c r="P75" s="27"/>
    </row>
    <row r="76" spans="1:16" s="7" customFormat="1" ht="16.5" customHeight="1">
      <c r="A76" s="10" t="s">
        <v>68</v>
      </c>
      <c r="B76" s="11">
        <f>SUM(C76:G76)</f>
        <v>8197</v>
      </c>
      <c r="C76" s="11">
        <v>3554</v>
      </c>
      <c r="D76" s="11">
        <v>0</v>
      </c>
      <c r="E76" s="48">
        <v>4643</v>
      </c>
      <c r="F76" s="48">
        <v>0</v>
      </c>
      <c r="G76" s="11">
        <v>0</v>
      </c>
      <c r="H76" s="11">
        <v>0</v>
      </c>
      <c r="I76" s="10" t="s">
        <v>374</v>
      </c>
      <c r="J76" s="11">
        <f>SUM(K76:N76)</f>
        <v>7493</v>
      </c>
      <c r="K76" s="11">
        <v>7493</v>
      </c>
      <c r="L76" s="48">
        <v>0</v>
      </c>
      <c r="M76" s="48">
        <v>0</v>
      </c>
      <c r="N76" s="11">
        <v>0</v>
      </c>
      <c r="O76" s="32" t="s">
        <v>1401</v>
      </c>
      <c r="P76" s="11">
        <v>704</v>
      </c>
    </row>
    <row r="77" spans="1:16" s="7" customFormat="1" ht="16.5" customHeight="1">
      <c r="A77" s="10" t="s">
        <v>771</v>
      </c>
      <c r="B77" s="27"/>
      <c r="C77" s="27"/>
      <c r="D77" s="11">
        <v>0</v>
      </c>
      <c r="E77" s="28"/>
      <c r="F77" s="28"/>
      <c r="G77" s="27"/>
      <c r="H77" s="27"/>
      <c r="I77" s="10" t="s">
        <v>1090</v>
      </c>
      <c r="J77" s="28"/>
      <c r="K77" s="11">
        <v>7493</v>
      </c>
      <c r="L77" s="55"/>
      <c r="M77" s="55"/>
      <c r="N77" s="28"/>
      <c r="O77" s="32"/>
      <c r="P77" s="27"/>
    </row>
    <row r="78" spans="1:16" s="7" customFormat="1" ht="18" customHeight="1">
      <c r="A78" s="10" t="s">
        <v>1494</v>
      </c>
      <c r="B78" s="27"/>
      <c r="C78" s="27"/>
      <c r="D78" s="11">
        <v>0</v>
      </c>
      <c r="E78" s="27"/>
      <c r="F78" s="27"/>
      <c r="G78" s="27"/>
      <c r="H78" s="27"/>
      <c r="I78" s="10" t="s">
        <v>1324</v>
      </c>
      <c r="J78" s="27"/>
      <c r="K78" s="11">
        <v>0</v>
      </c>
      <c r="L78" s="27"/>
      <c r="M78" s="27"/>
      <c r="N78" s="27"/>
      <c r="O78" s="32"/>
      <c r="P78" s="27"/>
    </row>
    <row r="79" spans="1:16" s="7" customFormat="1" ht="18" customHeight="1">
      <c r="A79" s="10"/>
      <c r="B79" s="27"/>
      <c r="C79" s="27"/>
      <c r="D79" s="27"/>
      <c r="E79" s="27"/>
      <c r="F79" s="27"/>
      <c r="G79" s="27"/>
      <c r="H79" s="27"/>
      <c r="I79" s="10" t="s">
        <v>714</v>
      </c>
      <c r="J79" s="27"/>
      <c r="K79" s="11">
        <v>6412</v>
      </c>
      <c r="L79" s="27"/>
      <c r="M79" s="27"/>
      <c r="N79" s="27"/>
      <c r="O79" s="32"/>
      <c r="P79" s="27"/>
    </row>
    <row r="80" spans="1:16" s="7" customFormat="1" ht="18" customHeight="1">
      <c r="A80" s="10"/>
      <c r="B80" s="27"/>
      <c r="C80" s="27"/>
      <c r="D80" s="27"/>
      <c r="E80" s="27"/>
      <c r="F80" s="27"/>
      <c r="G80" s="27"/>
      <c r="H80" s="27"/>
      <c r="I80" s="10" t="s">
        <v>1379</v>
      </c>
      <c r="J80" s="27"/>
      <c r="K80" s="11">
        <v>1081</v>
      </c>
      <c r="L80" s="27"/>
      <c r="M80" s="27"/>
      <c r="N80" s="27"/>
      <c r="O80" s="32"/>
      <c r="P80" s="27"/>
    </row>
    <row r="81" spans="1:16" s="7" customFormat="1" ht="18" customHeight="1">
      <c r="A81" s="10"/>
      <c r="B81" s="27"/>
      <c r="C81" s="27"/>
      <c r="D81" s="27"/>
      <c r="E81" s="27"/>
      <c r="F81" s="27"/>
      <c r="G81" s="27"/>
      <c r="H81" s="27"/>
      <c r="I81" s="10" t="s">
        <v>1574</v>
      </c>
      <c r="J81" s="27"/>
      <c r="K81" s="11">
        <v>0</v>
      </c>
      <c r="L81" s="27"/>
      <c r="M81" s="27"/>
      <c r="N81" s="27"/>
      <c r="O81" s="32"/>
      <c r="P81" s="27"/>
    </row>
    <row r="82" spans="1:16" s="7" customFormat="1" ht="16.5" customHeight="1">
      <c r="A82" s="10"/>
      <c r="B82" s="27"/>
      <c r="C82" s="27"/>
      <c r="D82" s="27"/>
      <c r="E82" s="27"/>
      <c r="F82" s="27"/>
      <c r="G82" s="27"/>
      <c r="H82" s="27"/>
      <c r="I82" s="10" t="s">
        <v>188</v>
      </c>
      <c r="J82" s="27"/>
      <c r="K82" s="11">
        <v>0</v>
      </c>
      <c r="L82" s="27"/>
      <c r="M82" s="27"/>
      <c r="N82" s="27"/>
      <c r="O82" s="32"/>
      <c r="P82" s="27"/>
    </row>
    <row r="83" spans="1:16" s="7" customFormat="1" ht="16.5" customHeight="1">
      <c r="A83" s="10"/>
      <c r="B83" s="27"/>
      <c r="C83" s="27"/>
      <c r="D83" s="27"/>
      <c r="E83" s="27"/>
      <c r="F83" s="27"/>
      <c r="G83" s="27"/>
      <c r="H83" s="27"/>
      <c r="I83" s="10" t="s">
        <v>956</v>
      </c>
      <c r="J83" s="27"/>
      <c r="K83" s="11">
        <v>0</v>
      </c>
      <c r="L83" s="27"/>
      <c r="M83" s="27"/>
      <c r="N83" s="27"/>
      <c r="O83" s="32"/>
      <c r="P83" s="27"/>
    </row>
    <row r="84" spans="1:16" s="7" customFormat="1" ht="16.5" customHeight="1">
      <c r="A84" s="10"/>
      <c r="B84" s="27"/>
      <c r="C84" s="27"/>
      <c r="D84" s="27"/>
      <c r="E84" s="27"/>
      <c r="F84" s="27"/>
      <c r="G84" s="27"/>
      <c r="H84" s="27"/>
      <c r="I84" s="10" t="s">
        <v>808</v>
      </c>
      <c r="J84" s="27"/>
      <c r="K84" s="48">
        <v>0</v>
      </c>
      <c r="L84" s="27"/>
      <c r="M84" s="27"/>
      <c r="N84" s="27"/>
      <c r="O84" s="32"/>
      <c r="P84" s="27"/>
    </row>
    <row r="85" spans="1:16" s="7" customFormat="1" ht="16.5" customHeight="1">
      <c r="A85" s="10" t="s">
        <v>3</v>
      </c>
      <c r="B85" s="11">
        <f>SUM(C85:G85)</f>
        <v>8181</v>
      </c>
      <c r="C85" s="11">
        <v>1039</v>
      </c>
      <c r="D85" s="11">
        <v>7142</v>
      </c>
      <c r="E85" s="48">
        <v>0</v>
      </c>
      <c r="F85" s="11">
        <v>0</v>
      </c>
      <c r="G85" s="11">
        <v>0</v>
      </c>
      <c r="H85" s="11">
        <v>0</v>
      </c>
      <c r="I85" s="10" t="s">
        <v>303</v>
      </c>
      <c r="J85" s="11">
        <f>SUM(K85:N85)</f>
        <v>7860</v>
      </c>
      <c r="K85" s="11">
        <v>7860</v>
      </c>
      <c r="L85" s="48">
        <v>0</v>
      </c>
      <c r="M85" s="11">
        <v>0</v>
      </c>
      <c r="N85" s="11">
        <v>0</v>
      </c>
      <c r="O85" s="32" t="s">
        <v>42</v>
      </c>
      <c r="P85" s="11">
        <v>321</v>
      </c>
    </row>
    <row r="86" spans="1:16" s="7" customFormat="1" ht="16.5" customHeight="1">
      <c r="A86" s="10"/>
      <c r="B86" s="27"/>
      <c r="C86" s="27"/>
      <c r="D86" s="27"/>
      <c r="E86" s="28"/>
      <c r="F86" s="28"/>
      <c r="G86" s="27"/>
      <c r="H86" s="27"/>
      <c r="I86" s="10" t="s">
        <v>1139</v>
      </c>
      <c r="J86" s="28"/>
      <c r="K86" s="11">
        <v>7860</v>
      </c>
      <c r="L86" s="28"/>
      <c r="M86" s="55"/>
      <c r="N86" s="28"/>
      <c r="O86" s="32"/>
      <c r="P86" s="27"/>
    </row>
    <row r="87" spans="1:16" s="7" customFormat="1" ht="16.5" customHeight="1">
      <c r="A87" s="10"/>
      <c r="B87" s="27"/>
      <c r="C87" s="27"/>
      <c r="D87" s="27"/>
      <c r="E87" s="55"/>
      <c r="F87" s="55"/>
      <c r="G87" s="27"/>
      <c r="H87" s="27"/>
      <c r="I87" s="10" t="s">
        <v>320</v>
      </c>
      <c r="J87" s="27"/>
      <c r="K87" s="11">
        <v>5732</v>
      </c>
      <c r="L87" s="55"/>
      <c r="M87" s="55"/>
      <c r="N87" s="27"/>
      <c r="O87" s="32"/>
      <c r="P87" s="27"/>
    </row>
    <row r="88" spans="1:16" s="7" customFormat="1" ht="16.5" customHeight="1">
      <c r="A88" s="10"/>
      <c r="B88" s="27"/>
      <c r="C88" s="27"/>
      <c r="D88" s="27"/>
      <c r="E88" s="55"/>
      <c r="F88" s="55"/>
      <c r="G88" s="27"/>
      <c r="H88" s="27"/>
      <c r="I88" s="10" t="s">
        <v>590</v>
      </c>
      <c r="J88" s="27"/>
      <c r="K88" s="11">
        <v>2128</v>
      </c>
      <c r="L88" s="55"/>
      <c r="M88" s="55"/>
      <c r="N88" s="27"/>
      <c r="O88" s="32"/>
      <c r="P88" s="27"/>
    </row>
    <row r="89" spans="1:16" s="7" customFormat="1" ht="16.5" customHeight="1">
      <c r="A89" s="10"/>
      <c r="B89" s="27"/>
      <c r="C89" s="27"/>
      <c r="D89" s="27"/>
      <c r="E89" s="55"/>
      <c r="F89" s="55"/>
      <c r="G89" s="27"/>
      <c r="H89" s="27"/>
      <c r="I89" s="10" t="s">
        <v>1270</v>
      </c>
      <c r="J89" s="27"/>
      <c r="K89" s="11">
        <v>0</v>
      </c>
      <c r="L89" s="55"/>
      <c r="M89" s="55"/>
      <c r="N89" s="27"/>
      <c r="O89" s="32"/>
      <c r="P89" s="27"/>
    </row>
    <row r="90" spans="1:16" s="7" customFormat="1" ht="16.5" customHeight="1">
      <c r="A90" s="10"/>
      <c r="B90" s="27"/>
      <c r="C90" s="27"/>
      <c r="D90" s="27"/>
      <c r="E90" s="55"/>
      <c r="F90" s="55"/>
      <c r="G90" s="27"/>
      <c r="H90" s="27"/>
      <c r="I90" s="10" t="s">
        <v>957</v>
      </c>
      <c r="J90" s="27"/>
      <c r="K90" s="11">
        <v>0</v>
      </c>
      <c r="L90" s="55"/>
      <c r="M90" s="55"/>
      <c r="N90" s="27"/>
      <c r="O90" s="32"/>
      <c r="P90" s="27"/>
    </row>
    <row r="91" spans="1:16" s="7" customFormat="1" ht="18" customHeight="1">
      <c r="A91" s="10"/>
      <c r="B91" s="27"/>
      <c r="C91" s="27"/>
      <c r="D91" s="27"/>
      <c r="E91" s="27"/>
      <c r="F91" s="27"/>
      <c r="G91" s="27"/>
      <c r="H91" s="27"/>
      <c r="I91" s="10" t="s">
        <v>129</v>
      </c>
      <c r="J91" s="27"/>
      <c r="K91" s="11">
        <v>0</v>
      </c>
      <c r="L91" s="27"/>
      <c r="M91" s="27"/>
      <c r="N91" s="27"/>
      <c r="O91" s="32"/>
      <c r="P91" s="27"/>
    </row>
    <row r="92" spans="1:16" s="7" customFormat="1" ht="16.5" customHeight="1">
      <c r="A92" s="10"/>
      <c r="B92" s="27"/>
      <c r="C92" s="27"/>
      <c r="D92" s="27"/>
      <c r="E92" s="27"/>
      <c r="F92" s="27"/>
      <c r="G92" s="27"/>
      <c r="H92" s="27"/>
      <c r="I92" s="10" t="s">
        <v>1262</v>
      </c>
      <c r="J92" s="27"/>
      <c r="K92" s="11">
        <v>0</v>
      </c>
      <c r="L92" s="27"/>
      <c r="M92" s="27"/>
      <c r="N92" s="27"/>
      <c r="O92" s="32"/>
      <c r="P92" s="27"/>
    </row>
    <row r="93" spans="1:16" s="7" customFormat="1" ht="16.5" customHeight="1">
      <c r="A93" s="10"/>
      <c r="B93" s="27"/>
      <c r="C93" s="27"/>
      <c r="D93" s="27"/>
      <c r="E93" s="27"/>
      <c r="F93" s="27"/>
      <c r="G93" s="27"/>
      <c r="H93" s="27"/>
      <c r="I93" s="10" t="s">
        <v>539</v>
      </c>
      <c r="J93" s="27"/>
      <c r="K93" s="48">
        <v>0</v>
      </c>
      <c r="L93" s="27"/>
      <c r="M93" s="27"/>
      <c r="N93" s="27"/>
      <c r="O93" s="32"/>
      <c r="P93" s="27"/>
    </row>
    <row r="94" spans="1:16" s="7" customFormat="1" ht="16.5" customHeight="1">
      <c r="A94" s="10" t="s">
        <v>1358</v>
      </c>
      <c r="B94" s="11">
        <f>SUM(C94:G94)</f>
        <v>555</v>
      </c>
      <c r="C94" s="11">
        <v>0</v>
      </c>
      <c r="D94" s="11">
        <v>555</v>
      </c>
      <c r="E94" s="48">
        <v>0</v>
      </c>
      <c r="F94" s="11">
        <v>0</v>
      </c>
      <c r="G94" s="11">
        <v>0</v>
      </c>
      <c r="H94" s="11">
        <v>0</v>
      </c>
      <c r="I94" s="10" t="s">
        <v>1280</v>
      </c>
      <c r="J94" s="11">
        <f>SUM(K94:N94)</f>
        <v>555</v>
      </c>
      <c r="K94" s="11">
        <v>555</v>
      </c>
      <c r="L94" s="48">
        <v>0</v>
      </c>
      <c r="M94" s="11">
        <v>0</v>
      </c>
      <c r="N94" s="11">
        <v>0</v>
      </c>
      <c r="O94" s="32" t="s">
        <v>1553</v>
      </c>
      <c r="P94" s="11">
        <v>0</v>
      </c>
    </row>
    <row r="95" spans="1:16" s="7" customFormat="1" ht="16.5" customHeight="1">
      <c r="A95" s="10"/>
      <c r="B95" s="27"/>
      <c r="C95" s="27"/>
      <c r="D95" s="27"/>
      <c r="E95" s="27"/>
      <c r="F95" s="27"/>
      <c r="G95" s="27"/>
      <c r="H95" s="27"/>
      <c r="I95" s="10" t="s">
        <v>1380</v>
      </c>
      <c r="J95" s="27"/>
      <c r="K95" s="11">
        <v>555</v>
      </c>
      <c r="L95" s="27"/>
      <c r="M95" s="27"/>
      <c r="N95" s="27"/>
      <c r="O95" s="32"/>
      <c r="P95" s="27"/>
    </row>
    <row r="96" spans="1:16" s="7" customFormat="1" ht="16.5" customHeight="1">
      <c r="A96" s="10"/>
      <c r="B96" s="27"/>
      <c r="C96" s="27"/>
      <c r="D96" s="27"/>
      <c r="E96" s="27"/>
      <c r="F96" s="27"/>
      <c r="G96" s="27"/>
      <c r="H96" s="27"/>
      <c r="I96" s="10" t="s">
        <v>842</v>
      </c>
      <c r="J96" s="27"/>
      <c r="K96" s="11">
        <v>555</v>
      </c>
      <c r="L96" s="27"/>
      <c r="M96" s="27"/>
      <c r="N96" s="27"/>
      <c r="O96" s="32"/>
      <c r="P96" s="27"/>
    </row>
    <row r="97" spans="1:16" s="7" customFormat="1" ht="16.5" customHeight="1">
      <c r="A97" s="10"/>
      <c r="B97" s="27"/>
      <c r="C97" s="27"/>
      <c r="D97" s="27"/>
      <c r="E97" s="27"/>
      <c r="F97" s="27"/>
      <c r="G97" s="27"/>
      <c r="H97" s="27"/>
      <c r="I97" s="10" t="s">
        <v>442</v>
      </c>
      <c r="J97" s="27"/>
      <c r="K97" s="11">
        <v>0</v>
      </c>
      <c r="L97" s="27"/>
      <c r="M97" s="27"/>
      <c r="N97" s="27"/>
      <c r="O97" s="32"/>
      <c r="P97" s="27"/>
    </row>
    <row r="98" spans="1:16" s="7" customFormat="1" ht="16.5" customHeight="1">
      <c r="A98" s="10"/>
      <c r="B98" s="27"/>
      <c r="C98" s="27"/>
      <c r="D98" s="27"/>
      <c r="E98" s="27"/>
      <c r="F98" s="27"/>
      <c r="G98" s="27"/>
      <c r="H98" s="27"/>
      <c r="I98" s="10" t="s">
        <v>100</v>
      </c>
      <c r="J98" s="27"/>
      <c r="K98" s="11">
        <v>0</v>
      </c>
      <c r="L98" s="27"/>
      <c r="M98" s="27"/>
      <c r="N98" s="27"/>
      <c r="O98" s="32"/>
      <c r="P98" s="27"/>
    </row>
    <row r="99" spans="1:16" s="7" customFormat="1" ht="16.5" customHeight="1">
      <c r="A99" s="10"/>
      <c r="B99" s="27"/>
      <c r="C99" s="27"/>
      <c r="D99" s="27"/>
      <c r="E99" s="27"/>
      <c r="F99" s="27"/>
      <c r="G99" s="27"/>
      <c r="H99" s="27"/>
      <c r="I99" s="10" t="s">
        <v>292</v>
      </c>
      <c r="J99" s="27"/>
      <c r="K99" s="11">
        <v>0</v>
      </c>
      <c r="L99" s="27"/>
      <c r="M99" s="27"/>
      <c r="N99" s="27"/>
      <c r="O99" s="32"/>
      <c r="P99" s="27"/>
    </row>
    <row r="100" spans="1:16" s="7" customFormat="1" ht="16.5" customHeight="1">
      <c r="A100" s="10"/>
      <c r="B100" s="27"/>
      <c r="C100" s="27"/>
      <c r="D100" s="27"/>
      <c r="E100" s="27"/>
      <c r="F100" s="27"/>
      <c r="G100" s="27"/>
      <c r="H100" s="27"/>
      <c r="I100" s="10" t="s">
        <v>576</v>
      </c>
      <c r="J100" s="27"/>
      <c r="K100" s="48">
        <v>0</v>
      </c>
      <c r="L100" s="27"/>
      <c r="M100" s="54"/>
      <c r="N100" s="27"/>
      <c r="O100" s="32"/>
      <c r="P100" s="27"/>
    </row>
    <row r="101" spans="1:16" s="7" customFormat="1" ht="18" customHeight="1">
      <c r="A101" s="10" t="s">
        <v>1525</v>
      </c>
      <c r="B101" s="11">
        <f>SUM(C101:G101)</f>
        <v>0</v>
      </c>
      <c r="C101" s="11">
        <v>0</v>
      </c>
      <c r="D101" s="11">
        <v>0</v>
      </c>
      <c r="E101" s="48">
        <v>0</v>
      </c>
      <c r="F101" s="11">
        <v>0</v>
      </c>
      <c r="G101" s="11">
        <v>0</v>
      </c>
      <c r="H101" s="11">
        <v>0</v>
      </c>
      <c r="I101" s="32" t="s">
        <v>417</v>
      </c>
      <c r="J101" s="11">
        <f>SUM(K101:N101)</f>
        <v>0</v>
      </c>
      <c r="K101" s="11">
        <v>0</v>
      </c>
      <c r="L101" s="66">
        <v>0</v>
      </c>
      <c r="M101" s="67">
        <v>0</v>
      </c>
      <c r="N101" s="17">
        <v>0</v>
      </c>
      <c r="O101" s="32" t="s">
        <v>955</v>
      </c>
      <c r="P101" s="11">
        <v>0</v>
      </c>
    </row>
    <row r="102" spans="1:16" s="7" customFormat="1" ht="18" customHeight="1">
      <c r="A102" s="10"/>
      <c r="B102" s="27"/>
      <c r="C102" s="27"/>
      <c r="D102" s="28"/>
      <c r="E102" s="28"/>
      <c r="F102" s="28"/>
      <c r="G102" s="27"/>
      <c r="H102" s="27"/>
      <c r="I102" s="32" t="s">
        <v>678</v>
      </c>
      <c r="J102" s="28"/>
      <c r="K102" s="11">
        <v>0</v>
      </c>
      <c r="L102" s="28"/>
      <c r="M102" s="68"/>
      <c r="N102" s="28"/>
      <c r="O102" s="32"/>
      <c r="P102" s="27"/>
    </row>
    <row r="103" spans="1:16" s="7" customFormat="1" ht="18" customHeight="1">
      <c r="A103" s="10"/>
      <c r="B103" s="27"/>
      <c r="C103" s="27"/>
      <c r="D103" s="27"/>
      <c r="E103" s="27"/>
      <c r="F103" s="27"/>
      <c r="G103" s="27"/>
      <c r="H103" s="27"/>
      <c r="I103" s="10" t="s">
        <v>384</v>
      </c>
      <c r="J103" s="27"/>
      <c r="K103" s="11">
        <v>0</v>
      </c>
      <c r="L103" s="27"/>
      <c r="M103" s="27"/>
      <c r="N103" s="27"/>
      <c r="O103" s="32"/>
      <c r="P103" s="27"/>
    </row>
    <row r="104" spans="1:16" s="7" customFormat="1" ht="18" customHeight="1">
      <c r="A104" s="10"/>
      <c r="B104" s="27"/>
      <c r="C104" s="27"/>
      <c r="D104" s="27"/>
      <c r="E104" s="27"/>
      <c r="F104" s="27"/>
      <c r="G104" s="27"/>
      <c r="H104" s="27"/>
      <c r="I104" s="10" t="s">
        <v>1552</v>
      </c>
      <c r="J104" s="27"/>
      <c r="K104" s="11">
        <v>0</v>
      </c>
      <c r="L104" s="27"/>
      <c r="M104" s="27"/>
      <c r="N104" s="27"/>
      <c r="O104" s="32"/>
      <c r="P104" s="27"/>
    </row>
    <row r="105" spans="1:16" s="7" customFormat="1" ht="18" customHeight="1">
      <c r="A105" s="10"/>
      <c r="B105" s="27"/>
      <c r="C105" s="27"/>
      <c r="D105" s="27"/>
      <c r="E105" s="27"/>
      <c r="F105" s="27"/>
      <c r="G105" s="27"/>
      <c r="H105" s="27"/>
      <c r="I105" s="10" t="s">
        <v>148</v>
      </c>
      <c r="J105" s="27"/>
      <c r="K105" s="11">
        <v>0</v>
      </c>
      <c r="L105" s="27"/>
      <c r="M105" s="27"/>
      <c r="N105" s="27"/>
      <c r="O105" s="32"/>
      <c r="P105" s="27"/>
    </row>
    <row r="106" spans="1:16" s="7" customFormat="1" ht="18" customHeight="1">
      <c r="A106" s="10"/>
      <c r="B106" s="27"/>
      <c r="C106" s="27"/>
      <c r="D106" s="27"/>
      <c r="E106" s="27"/>
      <c r="F106" s="27"/>
      <c r="G106" s="27"/>
      <c r="H106" s="27"/>
      <c r="I106" s="10" t="s">
        <v>1319</v>
      </c>
      <c r="J106" s="27"/>
      <c r="K106" s="11">
        <v>0</v>
      </c>
      <c r="L106" s="27"/>
      <c r="M106" s="27"/>
      <c r="N106" s="27"/>
      <c r="O106" s="32"/>
      <c r="P106" s="27"/>
    </row>
    <row r="107" spans="1:16" s="7" customFormat="1" ht="18" customHeight="1">
      <c r="A107" s="10"/>
      <c r="B107" s="27"/>
      <c r="C107" s="27"/>
      <c r="D107" s="27"/>
      <c r="E107" s="27"/>
      <c r="F107" s="27"/>
      <c r="G107" s="27"/>
      <c r="H107" s="27"/>
      <c r="I107" s="10" t="s">
        <v>551</v>
      </c>
      <c r="J107" s="27"/>
      <c r="K107" s="11">
        <v>0</v>
      </c>
      <c r="L107" s="27"/>
      <c r="M107" s="27"/>
      <c r="N107" s="27"/>
      <c r="O107" s="32"/>
      <c r="P107" s="27"/>
    </row>
    <row r="108" spans="1:16" s="7" customFormat="1" ht="16.5" customHeight="1">
      <c r="A108" s="10"/>
      <c r="B108" s="27"/>
      <c r="C108" s="27"/>
      <c r="D108" s="27"/>
      <c r="E108" s="27"/>
      <c r="F108" s="27"/>
      <c r="G108" s="27"/>
      <c r="H108" s="27"/>
      <c r="I108" s="10" t="s">
        <v>1353</v>
      </c>
      <c r="J108" s="27"/>
      <c r="K108" s="11">
        <v>0</v>
      </c>
      <c r="L108" s="27"/>
      <c r="M108" s="27"/>
      <c r="N108" s="27"/>
      <c r="O108" s="32"/>
      <c r="P108" s="27"/>
    </row>
    <row r="109" spans="1:16" s="7" customFormat="1" ht="16.5" customHeight="1">
      <c r="A109" s="10"/>
      <c r="B109" s="27"/>
      <c r="C109" s="27"/>
      <c r="D109" s="27"/>
      <c r="E109" s="27"/>
      <c r="F109" s="27"/>
      <c r="G109" s="27"/>
      <c r="H109" s="27"/>
      <c r="I109" s="10" t="s">
        <v>1438</v>
      </c>
      <c r="J109" s="27"/>
      <c r="K109" s="48">
        <v>0</v>
      </c>
      <c r="L109" s="27"/>
      <c r="M109" s="27"/>
      <c r="N109" s="27"/>
      <c r="O109" s="32"/>
      <c r="P109" s="27"/>
    </row>
    <row r="110" spans="1:16" s="7" customFormat="1" ht="16.5" customHeight="1">
      <c r="A110" s="10" t="s">
        <v>966</v>
      </c>
      <c r="B110" s="11">
        <f>SUM(C110:G110)</f>
        <v>0</v>
      </c>
      <c r="C110" s="11">
        <v>0</v>
      </c>
      <c r="D110" s="11">
        <v>0</v>
      </c>
      <c r="E110" s="48">
        <v>0</v>
      </c>
      <c r="F110" s="11">
        <v>0</v>
      </c>
      <c r="G110" s="11">
        <v>0</v>
      </c>
      <c r="H110" s="11">
        <v>0</v>
      </c>
      <c r="I110" s="10" t="s">
        <v>1543</v>
      </c>
      <c r="J110" s="11">
        <f>SUM(K110:N110)</f>
        <v>0</v>
      </c>
      <c r="K110" s="11">
        <v>0</v>
      </c>
      <c r="L110" s="48">
        <v>0</v>
      </c>
      <c r="M110" s="11">
        <v>0</v>
      </c>
      <c r="N110" s="11">
        <v>0</v>
      </c>
      <c r="O110" s="32" t="s">
        <v>907</v>
      </c>
      <c r="P110" s="11">
        <v>0</v>
      </c>
    </row>
    <row r="111" spans="1:16" s="7" customFormat="1" ht="16.5" customHeight="1">
      <c r="A111" s="10" t="s">
        <v>727</v>
      </c>
      <c r="B111" s="27"/>
      <c r="C111" s="27"/>
      <c r="D111" s="11">
        <v>0</v>
      </c>
      <c r="E111" s="28"/>
      <c r="F111" s="28"/>
      <c r="G111" s="27"/>
      <c r="H111" s="27"/>
      <c r="I111" s="10" t="s">
        <v>609</v>
      </c>
      <c r="J111" s="28"/>
      <c r="K111" s="11">
        <v>0</v>
      </c>
      <c r="L111" s="28"/>
      <c r="M111" s="55"/>
      <c r="N111" s="28"/>
      <c r="O111" s="32"/>
      <c r="P111" s="27"/>
    </row>
    <row r="112" spans="1:16" s="7" customFormat="1" ht="18" customHeight="1">
      <c r="A112" s="10" t="s">
        <v>1096</v>
      </c>
      <c r="B112" s="27"/>
      <c r="C112" s="27"/>
      <c r="D112" s="11">
        <v>0</v>
      </c>
      <c r="E112" s="27"/>
      <c r="F112" s="27"/>
      <c r="G112" s="27"/>
      <c r="H112" s="27"/>
      <c r="I112" s="10" t="s">
        <v>528</v>
      </c>
      <c r="J112" s="27"/>
      <c r="K112" s="11">
        <v>0</v>
      </c>
      <c r="L112" s="27"/>
      <c r="M112" s="27"/>
      <c r="N112" s="27"/>
      <c r="O112" s="32"/>
      <c r="P112" s="27"/>
    </row>
    <row r="113" spans="1:16" s="7" customFormat="1" ht="18" customHeight="1">
      <c r="A113" s="10"/>
      <c r="B113" s="27"/>
      <c r="C113" s="27"/>
      <c r="D113" s="27"/>
      <c r="E113" s="27"/>
      <c r="F113" s="27"/>
      <c r="G113" s="27"/>
      <c r="H113" s="27"/>
      <c r="I113" s="10" t="s">
        <v>1463</v>
      </c>
      <c r="J113" s="27"/>
      <c r="K113" s="11">
        <v>0</v>
      </c>
      <c r="L113" s="27"/>
      <c r="M113" s="27"/>
      <c r="N113" s="27"/>
      <c r="O113" s="32"/>
      <c r="P113" s="27"/>
    </row>
    <row r="114" spans="1:16" s="7" customFormat="1" ht="18" customHeight="1">
      <c r="A114" s="10"/>
      <c r="B114" s="27"/>
      <c r="C114" s="27"/>
      <c r="D114" s="27"/>
      <c r="E114" s="27"/>
      <c r="F114" s="27"/>
      <c r="G114" s="27"/>
      <c r="H114" s="27"/>
      <c r="I114" s="10" t="s">
        <v>1551</v>
      </c>
      <c r="J114" s="27"/>
      <c r="K114" s="11">
        <v>0</v>
      </c>
      <c r="L114" s="27"/>
      <c r="M114" s="27"/>
      <c r="N114" s="27"/>
      <c r="O114" s="32"/>
      <c r="P114" s="27"/>
    </row>
    <row r="115" spans="1:16" s="7" customFormat="1" ht="18" customHeight="1">
      <c r="A115" s="10"/>
      <c r="B115" s="27"/>
      <c r="C115" s="27"/>
      <c r="D115" s="27"/>
      <c r="E115" s="27"/>
      <c r="F115" s="27"/>
      <c r="G115" s="27"/>
      <c r="H115" s="27"/>
      <c r="I115" s="10" t="s">
        <v>302</v>
      </c>
      <c r="J115" s="27"/>
      <c r="K115" s="11">
        <v>0</v>
      </c>
      <c r="L115" s="27"/>
      <c r="M115" s="27"/>
      <c r="N115" s="27"/>
      <c r="O115" s="32"/>
      <c r="P115" s="27"/>
    </row>
    <row r="116" spans="1:16" s="7" customFormat="1" ht="16.5" customHeight="1">
      <c r="A116" s="10"/>
      <c r="B116" s="27"/>
      <c r="C116" s="27"/>
      <c r="D116" s="27"/>
      <c r="E116" s="27"/>
      <c r="F116" s="27"/>
      <c r="G116" s="27"/>
      <c r="H116" s="27"/>
      <c r="I116" s="10" t="s">
        <v>1437</v>
      </c>
      <c r="J116" s="27"/>
      <c r="K116" s="11">
        <v>0</v>
      </c>
      <c r="L116" s="27"/>
      <c r="M116" s="27"/>
      <c r="N116" s="27"/>
      <c r="O116" s="32"/>
      <c r="P116" s="27"/>
    </row>
    <row r="117" spans="1:16" s="7" customFormat="1" ht="16.5" customHeight="1">
      <c r="A117" s="10"/>
      <c r="B117" s="27"/>
      <c r="C117" s="27"/>
      <c r="D117" s="27"/>
      <c r="E117" s="27"/>
      <c r="F117" s="27"/>
      <c r="G117" s="27"/>
      <c r="H117" s="27"/>
      <c r="I117" s="10" t="s">
        <v>383</v>
      </c>
      <c r="J117" s="27"/>
      <c r="K117" s="48">
        <v>0</v>
      </c>
      <c r="L117" s="27"/>
      <c r="M117" s="27"/>
      <c r="N117" s="27"/>
      <c r="O117" s="32"/>
      <c r="P117" s="27"/>
    </row>
    <row r="118" spans="1:16" s="7" customFormat="1" ht="18" customHeight="1">
      <c r="A118" s="10" t="s">
        <v>490</v>
      </c>
      <c r="B118" s="11">
        <f>SUM(C118:G118)</f>
        <v>0</v>
      </c>
      <c r="C118" s="11">
        <v>0</v>
      </c>
      <c r="D118" s="11">
        <v>0</v>
      </c>
      <c r="E118" s="48">
        <v>0</v>
      </c>
      <c r="F118" s="48">
        <v>0</v>
      </c>
      <c r="G118" s="11">
        <v>0</v>
      </c>
      <c r="H118" s="11">
        <v>0</v>
      </c>
      <c r="I118" s="10" t="s">
        <v>1417</v>
      </c>
      <c r="J118" s="11">
        <f>SUM(K118:N118)</f>
        <v>0</v>
      </c>
      <c r="K118" s="11">
        <v>0</v>
      </c>
      <c r="L118" s="48">
        <v>0</v>
      </c>
      <c r="M118" s="48">
        <v>0</v>
      </c>
      <c r="N118" s="11">
        <v>0</v>
      </c>
      <c r="O118" s="32" t="s">
        <v>1346</v>
      </c>
      <c r="P118" s="11">
        <v>0</v>
      </c>
    </row>
    <row r="119" spans="1:16" s="7" customFormat="1" ht="18" customHeight="1">
      <c r="A119" s="10"/>
      <c r="B119" s="27"/>
      <c r="C119" s="27"/>
      <c r="D119" s="27"/>
      <c r="E119" s="27"/>
      <c r="F119" s="27"/>
      <c r="G119" s="27"/>
      <c r="H119" s="27"/>
      <c r="I119" s="10" t="s">
        <v>266</v>
      </c>
      <c r="J119" s="27"/>
      <c r="K119" s="11">
        <v>0</v>
      </c>
      <c r="L119" s="27"/>
      <c r="M119" s="27"/>
      <c r="N119" s="27"/>
      <c r="O119" s="32"/>
      <c r="P119" s="27"/>
    </row>
    <row r="120" spans="1:16" s="7" customFormat="1" ht="18" customHeight="1">
      <c r="A120" s="10"/>
      <c r="B120" s="27"/>
      <c r="C120" s="27"/>
      <c r="D120" s="27"/>
      <c r="E120" s="27"/>
      <c r="F120" s="27"/>
      <c r="G120" s="27"/>
      <c r="H120" s="27"/>
      <c r="I120" s="10" t="s">
        <v>575</v>
      </c>
      <c r="J120" s="27"/>
      <c r="K120" s="11">
        <v>0</v>
      </c>
      <c r="L120" s="27"/>
      <c r="M120" s="27"/>
      <c r="N120" s="27"/>
      <c r="O120" s="32"/>
      <c r="P120" s="27"/>
    </row>
    <row r="121" spans="1:16" s="7" customFormat="1" ht="16.5" customHeight="1">
      <c r="A121" s="10"/>
      <c r="B121" s="27"/>
      <c r="C121" s="27"/>
      <c r="D121" s="27"/>
      <c r="E121" s="27"/>
      <c r="F121" s="27"/>
      <c r="G121" s="27"/>
      <c r="H121" s="27"/>
      <c r="I121" s="10" t="s">
        <v>1208</v>
      </c>
      <c r="J121" s="27"/>
      <c r="K121" s="11">
        <v>0</v>
      </c>
      <c r="L121" s="27"/>
      <c r="M121" s="27"/>
      <c r="N121" s="27"/>
      <c r="O121" s="32"/>
      <c r="P121" s="27"/>
    </row>
    <row r="122" spans="1:16" s="7" customFormat="1" ht="18" customHeight="1">
      <c r="A122" s="10"/>
      <c r="B122" s="27"/>
      <c r="C122" s="27"/>
      <c r="D122" s="27"/>
      <c r="E122" s="27"/>
      <c r="F122" s="27"/>
      <c r="G122" s="27"/>
      <c r="H122" s="27"/>
      <c r="I122" s="10" t="s">
        <v>713</v>
      </c>
      <c r="J122" s="27"/>
      <c r="K122" s="11">
        <v>0</v>
      </c>
      <c r="L122" s="27"/>
      <c r="M122" s="27"/>
      <c r="N122" s="27"/>
      <c r="O122" s="32"/>
      <c r="P122" s="27"/>
    </row>
    <row r="123" spans="1:16" s="7" customFormat="1" ht="16.5" customHeight="1">
      <c r="A123" s="10" t="s">
        <v>425</v>
      </c>
      <c r="B123" s="11">
        <f>SUM(C123:G123)</f>
        <v>0</v>
      </c>
      <c r="C123" s="11">
        <v>0</v>
      </c>
      <c r="D123" s="11">
        <v>0</v>
      </c>
      <c r="E123" s="48">
        <v>0</v>
      </c>
      <c r="F123" s="11">
        <v>0</v>
      </c>
      <c r="G123" s="11">
        <v>0</v>
      </c>
      <c r="H123" s="11">
        <v>0</v>
      </c>
      <c r="I123" s="10" t="s">
        <v>1542</v>
      </c>
      <c r="J123" s="11">
        <f>SUM(K123:N123)</f>
        <v>0</v>
      </c>
      <c r="K123" s="11">
        <v>0</v>
      </c>
      <c r="L123" s="48">
        <v>0</v>
      </c>
      <c r="M123" s="11">
        <v>0</v>
      </c>
      <c r="N123" s="11">
        <v>0</v>
      </c>
      <c r="O123" s="32" t="s">
        <v>945</v>
      </c>
      <c r="P123" s="11">
        <v>0</v>
      </c>
    </row>
    <row r="124" spans="1:16" s="7" customFormat="1" ht="18" customHeight="1">
      <c r="A124" s="10"/>
      <c r="B124" s="27"/>
      <c r="C124" s="27"/>
      <c r="D124" s="28"/>
      <c r="E124" s="28"/>
      <c r="F124" s="28"/>
      <c r="G124" s="27"/>
      <c r="H124" s="27"/>
      <c r="I124" s="10" t="s">
        <v>814</v>
      </c>
      <c r="J124" s="28"/>
      <c r="K124" s="11">
        <v>0</v>
      </c>
      <c r="L124" s="28"/>
      <c r="M124" s="55"/>
      <c r="N124" s="28"/>
      <c r="O124" s="32"/>
      <c r="P124" s="27"/>
    </row>
    <row r="125" spans="1:16" s="7" customFormat="1" ht="18" customHeight="1">
      <c r="A125" s="10"/>
      <c r="B125" s="27"/>
      <c r="C125" s="27"/>
      <c r="D125" s="27"/>
      <c r="E125" s="27"/>
      <c r="F125" s="27"/>
      <c r="G125" s="27"/>
      <c r="H125" s="27"/>
      <c r="I125" s="10" t="s">
        <v>750</v>
      </c>
      <c r="J125" s="27"/>
      <c r="K125" s="11">
        <v>0</v>
      </c>
      <c r="L125" s="27"/>
      <c r="M125" s="27"/>
      <c r="N125" s="27"/>
      <c r="O125" s="32"/>
      <c r="P125" s="27"/>
    </row>
    <row r="126" spans="1:16" s="7" customFormat="1" ht="18" customHeight="1">
      <c r="A126" s="10"/>
      <c r="B126" s="27"/>
      <c r="C126" s="27"/>
      <c r="D126" s="27"/>
      <c r="E126" s="27"/>
      <c r="F126" s="27"/>
      <c r="G126" s="27"/>
      <c r="H126" s="27"/>
      <c r="I126" s="10" t="s">
        <v>954</v>
      </c>
      <c r="J126" s="27"/>
      <c r="K126" s="11">
        <v>0</v>
      </c>
      <c r="L126" s="27"/>
      <c r="M126" s="27"/>
      <c r="N126" s="27"/>
      <c r="O126" s="32"/>
      <c r="P126" s="27"/>
    </row>
    <row r="127" spans="1:16" s="7" customFormat="1" ht="16.5" customHeight="1">
      <c r="A127" s="10"/>
      <c r="B127" s="27"/>
      <c r="C127" s="27"/>
      <c r="D127" s="27"/>
      <c r="E127" s="27"/>
      <c r="F127" s="27"/>
      <c r="G127" s="27"/>
      <c r="H127" s="27"/>
      <c r="I127" s="10" t="s">
        <v>319</v>
      </c>
      <c r="J127" s="27"/>
      <c r="K127" s="11">
        <v>0</v>
      </c>
      <c r="L127" s="27"/>
      <c r="M127" s="27"/>
      <c r="N127" s="27"/>
      <c r="O127" s="32"/>
      <c r="P127" s="27"/>
    </row>
    <row r="128" spans="1:16" s="7" customFormat="1" ht="16.5" customHeight="1">
      <c r="A128" s="10"/>
      <c r="B128" s="27"/>
      <c r="C128" s="27"/>
      <c r="D128" s="27"/>
      <c r="E128" s="27"/>
      <c r="F128" s="27"/>
      <c r="G128" s="27"/>
      <c r="H128" s="27"/>
      <c r="I128" s="10" t="s">
        <v>588</v>
      </c>
      <c r="J128" s="27"/>
      <c r="K128" s="48">
        <v>0</v>
      </c>
      <c r="L128" s="27"/>
      <c r="M128" s="27"/>
      <c r="N128" s="27"/>
      <c r="O128" s="32"/>
      <c r="P128" s="27"/>
    </row>
    <row r="129" spans="1:16" s="7" customFormat="1" ht="16.5" customHeight="1">
      <c r="A129" s="10" t="s">
        <v>1597</v>
      </c>
      <c r="B129" s="11">
        <f>SUM(C129:G129)</f>
        <v>0</v>
      </c>
      <c r="C129" s="11">
        <v>0</v>
      </c>
      <c r="D129" s="11">
        <v>0</v>
      </c>
      <c r="E129" s="48">
        <v>0</v>
      </c>
      <c r="F129" s="11">
        <v>0</v>
      </c>
      <c r="G129" s="11">
        <v>0</v>
      </c>
      <c r="H129" s="11">
        <v>0</v>
      </c>
      <c r="I129" s="10" t="s">
        <v>658</v>
      </c>
      <c r="J129" s="11">
        <f>SUM(K129:N129)</f>
        <v>0</v>
      </c>
      <c r="K129" s="11">
        <v>0</v>
      </c>
      <c r="L129" s="48">
        <v>0</v>
      </c>
      <c r="M129" s="11">
        <v>0</v>
      </c>
      <c r="N129" s="11">
        <v>0</v>
      </c>
      <c r="O129" s="32" t="s">
        <v>765</v>
      </c>
      <c r="P129" s="11">
        <v>0</v>
      </c>
    </row>
    <row r="130" spans="1:16" s="7" customFormat="1" ht="18" customHeight="1">
      <c r="A130" s="10" t="s">
        <v>1118</v>
      </c>
      <c r="B130" s="27"/>
      <c r="C130" s="27"/>
      <c r="D130" s="11">
        <v>0</v>
      </c>
      <c r="E130" s="55"/>
      <c r="F130" s="55"/>
      <c r="G130" s="27"/>
      <c r="H130" s="27"/>
      <c r="I130" s="10" t="s">
        <v>1205</v>
      </c>
      <c r="J130" s="28"/>
      <c r="K130" s="11">
        <v>0</v>
      </c>
      <c r="L130" s="28"/>
      <c r="M130" s="55"/>
      <c r="N130" s="28"/>
      <c r="O130" s="32"/>
      <c r="P130" s="27"/>
    </row>
    <row r="131" spans="1:16" s="7" customFormat="1" ht="18" customHeight="1">
      <c r="A131" s="10" t="s">
        <v>278</v>
      </c>
      <c r="B131" s="27"/>
      <c r="C131" s="27"/>
      <c r="D131" s="11">
        <v>0</v>
      </c>
      <c r="E131" s="27"/>
      <c r="F131" s="27"/>
      <c r="G131" s="27"/>
      <c r="H131" s="27"/>
      <c r="I131" s="10" t="s">
        <v>750</v>
      </c>
      <c r="J131" s="27"/>
      <c r="K131" s="11">
        <v>0</v>
      </c>
      <c r="L131" s="27"/>
      <c r="M131" s="27"/>
      <c r="N131" s="27"/>
      <c r="O131" s="32"/>
      <c r="P131" s="27"/>
    </row>
    <row r="132" spans="1:16" s="7" customFormat="1" ht="18" customHeight="1">
      <c r="A132" s="10" t="s">
        <v>560</v>
      </c>
      <c r="B132" s="27"/>
      <c r="C132" s="27"/>
      <c r="D132" s="11">
        <v>0</v>
      </c>
      <c r="E132" s="27"/>
      <c r="F132" s="27"/>
      <c r="G132" s="27"/>
      <c r="H132" s="27"/>
      <c r="I132" s="10" t="s">
        <v>733</v>
      </c>
      <c r="J132" s="27"/>
      <c r="K132" s="11">
        <v>0</v>
      </c>
      <c r="L132" s="27"/>
      <c r="M132" s="27"/>
      <c r="N132" s="27"/>
      <c r="O132" s="32"/>
      <c r="P132" s="27"/>
    </row>
    <row r="133" spans="1:16" s="7" customFormat="1" ht="18" customHeight="1">
      <c r="A133" s="10"/>
      <c r="B133" s="27"/>
      <c r="C133" s="27"/>
      <c r="D133" s="27"/>
      <c r="E133" s="27"/>
      <c r="F133" s="27"/>
      <c r="G133" s="27"/>
      <c r="H133" s="27"/>
      <c r="I133" s="10" t="s">
        <v>187</v>
      </c>
      <c r="J133" s="27"/>
      <c r="K133" s="11">
        <v>0</v>
      </c>
      <c r="L133" s="27"/>
      <c r="M133" s="27"/>
      <c r="N133" s="27"/>
      <c r="O133" s="32"/>
      <c r="P133" s="27"/>
    </row>
    <row r="134" spans="1:16" s="7" customFormat="1" ht="18" customHeight="1">
      <c r="A134" s="10"/>
      <c r="B134" s="27"/>
      <c r="C134" s="27"/>
      <c r="D134" s="27"/>
      <c r="E134" s="27"/>
      <c r="F134" s="27"/>
      <c r="G134" s="27"/>
      <c r="H134" s="27"/>
      <c r="I134" s="10" t="s">
        <v>1155</v>
      </c>
      <c r="J134" s="27"/>
      <c r="K134" s="11">
        <v>0</v>
      </c>
      <c r="L134" s="27"/>
      <c r="M134" s="27"/>
      <c r="N134" s="27"/>
      <c r="O134" s="32"/>
      <c r="P134" s="27"/>
    </row>
    <row r="135" spans="1:16" s="7" customFormat="1" ht="16.5" customHeight="1">
      <c r="A135" s="10"/>
      <c r="B135" s="27"/>
      <c r="C135" s="27"/>
      <c r="D135" s="27"/>
      <c r="E135" s="27"/>
      <c r="F135" s="27"/>
      <c r="G135" s="27"/>
      <c r="H135" s="27"/>
      <c r="I135" s="10" t="s">
        <v>2</v>
      </c>
      <c r="J135" s="27"/>
      <c r="K135" s="11">
        <v>0</v>
      </c>
      <c r="L135" s="27"/>
      <c r="M135" s="27"/>
      <c r="N135" s="27"/>
      <c r="O135" s="32"/>
      <c r="P135" s="27"/>
    </row>
    <row r="136" spans="1:16" s="7" customFormat="1" ht="16.5" customHeight="1">
      <c r="A136" s="10"/>
      <c r="B136" s="27"/>
      <c r="C136" s="27"/>
      <c r="D136" s="27"/>
      <c r="E136" s="27"/>
      <c r="F136" s="27"/>
      <c r="G136" s="27"/>
      <c r="H136" s="27"/>
      <c r="I136" s="10" t="s">
        <v>162</v>
      </c>
      <c r="J136" s="27"/>
      <c r="K136" s="48">
        <v>0</v>
      </c>
      <c r="L136" s="27"/>
      <c r="M136" s="27"/>
      <c r="N136" s="27"/>
      <c r="O136" s="32"/>
      <c r="P136" s="27"/>
    </row>
    <row r="137" spans="1:16" s="7" customFormat="1" ht="18" customHeight="1">
      <c r="A137" s="10" t="s">
        <v>958</v>
      </c>
      <c r="B137" s="11">
        <f>SUM(C137:E137,G137)</f>
        <v>192</v>
      </c>
      <c r="C137" s="11">
        <v>0</v>
      </c>
      <c r="D137" s="11">
        <v>192</v>
      </c>
      <c r="E137" s="48">
        <v>0</v>
      </c>
      <c r="F137" s="48">
        <v>0</v>
      </c>
      <c r="G137" s="11">
        <v>0</v>
      </c>
      <c r="H137" s="11">
        <v>0</v>
      </c>
      <c r="I137" s="10" t="s">
        <v>435</v>
      </c>
      <c r="J137" s="11">
        <f>SUM(K137:N137)</f>
        <v>192</v>
      </c>
      <c r="K137" s="11">
        <v>192</v>
      </c>
      <c r="L137" s="48">
        <v>0</v>
      </c>
      <c r="M137" s="48">
        <v>0</v>
      </c>
      <c r="N137" s="11">
        <v>0</v>
      </c>
      <c r="O137" s="32" t="s">
        <v>431</v>
      </c>
      <c r="P137" s="11">
        <v>0</v>
      </c>
    </row>
    <row r="138" spans="1:16" s="7" customFormat="1" ht="18" customHeight="1">
      <c r="A138" s="10"/>
      <c r="B138" s="27"/>
      <c r="C138" s="27"/>
      <c r="D138" s="27"/>
      <c r="E138" s="27"/>
      <c r="F138" s="27"/>
      <c r="G138" s="27"/>
      <c r="H138" s="27"/>
      <c r="I138" s="10" t="s">
        <v>215</v>
      </c>
      <c r="J138" s="27"/>
      <c r="K138" s="11">
        <v>192</v>
      </c>
      <c r="L138" s="27"/>
      <c r="M138" s="27"/>
      <c r="N138" s="27"/>
      <c r="O138" s="32"/>
      <c r="P138" s="27"/>
    </row>
    <row r="139" spans="1:16" s="7" customFormat="1" ht="18" customHeight="1">
      <c r="A139" s="10"/>
      <c r="B139" s="27"/>
      <c r="C139" s="27"/>
      <c r="D139" s="27"/>
      <c r="E139" s="27"/>
      <c r="F139" s="27"/>
      <c r="G139" s="27"/>
      <c r="H139" s="27"/>
      <c r="I139" s="10" t="s">
        <v>1042</v>
      </c>
      <c r="J139" s="27"/>
      <c r="K139" s="11">
        <v>0</v>
      </c>
      <c r="L139" s="27"/>
      <c r="M139" s="27"/>
      <c r="N139" s="27"/>
      <c r="O139" s="32"/>
      <c r="P139" s="27"/>
    </row>
    <row r="140" spans="1:16" s="7" customFormat="1" ht="18" customHeight="1">
      <c r="A140" s="10"/>
      <c r="B140" s="27"/>
      <c r="C140" s="27"/>
      <c r="D140" s="27"/>
      <c r="E140" s="27"/>
      <c r="F140" s="27"/>
      <c r="G140" s="27"/>
      <c r="H140" s="27"/>
      <c r="I140" s="10" t="s">
        <v>1523</v>
      </c>
      <c r="J140" s="27"/>
      <c r="K140" s="48">
        <v>0</v>
      </c>
      <c r="L140" s="27"/>
      <c r="M140" s="27"/>
      <c r="N140" s="27"/>
      <c r="O140" s="32"/>
      <c r="P140" s="27"/>
    </row>
    <row r="141" spans="1:16" s="7" customFormat="1" ht="409.5" customHeight="1" hidden="1">
      <c r="A141" s="69"/>
      <c r="B141" s="42"/>
      <c r="C141" s="42"/>
      <c r="D141" s="42"/>
      <c r="E141" s="70"/>
      <c r="F141" s="42"/>
      <c r="G141" s="42"/>
      <c r="H141" s="42"/>
      <c r="I141" s="58"/>
      <c r="J141" s="42"/>
      <c r="K141" s="71"/>
      <c r="L141" s="72"/>
      <c r="M141" s="73"/>
      <c r="N141" s="42"/>
      <c r="O141" s="58"/>
      <c r="P141" s="42"/>
    </row>
    <row r="142" spans="1:16" s="7" customFormat="1" ht="18" customHeight="1">
      <c r="A142" s="10" t="s">
        <v>1215</v>
      </c>
      <c r="B142" s="11">
        <f>SUM(C142:G142)</f>
        <v>0</v>
      </c>
      <c r="C142" s="11">
        <v>0</v>
      </c>
      <c r="D142" s="11">
        <v>0</v>
      </c>
      <c r="E142" s="48">
        <v>0</v>
      </c>
      <c r="F142" s="11">
        <v>0</v>
      </c>
      <c r="G142" s="11">
        <v>0</v>
      </c>
      <c r="H142" s="11">
        <v>0</v>
      </c>
      <c r="I142" s="10" t="s">
        <v>796</v>
      </c>
      <c r="J142" s="11">
        <f>SUM(K142:N142)</f>
        <v>0</v>
      </c>
      <c r="K142" s="11">
        <v>0</v>
      </c>
      <c r="L142" s="66">
        <v>0</v>
      </c>
      <c r="M142" s="67">
        <v>0</v>
      </c>
      <c r="N142" s="17">
        <v>0</v>
      </c>
      <c r="O142" s="32" t="s">
        <v>795</v>
      </c>
      <c r="P142" s="11">
        <v>0</v>
      </c>
    </row>
    <row r="143" spans="1:16" s="7" customFormat="1" ht="18" customHeight="1">
      <c r="A143" s="10"/>
      <c r="B143" s="27"/>
      <c r="C143" s="27"/>
      <c r="D143" s="27"/>
      <c r="E143" s="55"/>
      <c r="F143" s="55"/>
      <c r="G143" s="27"/>
      <c r="H143" s="27"/>
      <c r="I143" s="10" t="s">
        <v>1339</v>
      </c>
      <c r="J143" s="28"/>
      <c r="K143" s="11">
        <v>0</v>
      </c>
      <c r="L143" s="28"/>
      <c r="M143" s="68"/>
      <c r="N143" s="28"/>
      <c r="O143" s="32"/>
      <c r="P143" s="27"/>
    </row>
    <row r="144" spans="1:16" s="7" customFormat="1" ht="18" customHeight="1">
      <c r="A144" s="10"/>
      <c r="B144" s="27"/>
      <c r="C144" s="27"/>
      <c r="D144" s="27"/>
      <c r="E144" s="27"/>
      <c r="F144" s="27"/>
      <c r="G144" s="27"/>
      <c r="H144" s="27"/>
      <c r="I144" s="10" t="s">
        <v>582</v>
      </c>
      <c r="J144" s="27"/>
      <c r="K144" s="11">
        <v>0</v>
      </c>
      <c r="L144" s="27"/>
      <c r="M144" s="27"/>
      <c r="N144" s="27"/>
      <c r="O144" s="32"/>
      <c r="P144" s="27"/>
    </row>
    <row r="145" spans="1:16" s="7" customFormat="1" ht="18" customHeight="1">
      <c r="A145" s="10"/>
      <c r="B145" s="27"/>
      <c r="C145" s="27"/>
      <c r="D145" s="27"/>
      <c r="E145" s="27"/>
      <c r="F145" s="27"/>
      <c r="G145" s="27"/>
      <c r="H145" s="27"/>
      <c r="I145" s="10" t="s">
        <v>1266</v>
      </c>
      <c r="J145" s="27"/>
      <c r="K145" s="11">
        <v>0</v>
      </c>
      <c r="L145" s="27"/>
      <c r="M145" s="27"/>
      <c r="N145" s="27"/>
      <c r="O145" s="32"/>
      <c r="P145" s="27"/>
    </row>
    <row r="146" spans="1:16" s="7" customFormat="1" ht="18" customHeight="1">
      <c r="A146" s="10"/>
      <c r="B146" s="27"/>
      <c r="C146" s="27"/>
      <c r="D146" s="27"/>
      <c r="E146" s="27"/>
      <c r="F146" s="27"/>
      <c r="G146" s="27"/>
      <c r="H146" s="27"/>
      <c r="I146" s="10" t="s">
        <v>813</v>
      </c>
      <c r="J146" s="27"/>
      <c r="K146" s="11">
        <v>0</v>
      </c>
      <c r="L146" s="27"/>
      <c r="M146" s="27"/>
      <c r="N146" s="27"/>
      <c r="O146" s="32"/>
      <c r="P146" s="27"/>
    </row>
    <row r="147" spans="1:16" s="7" customFormat="1" ht="18" customHeight="1">
      <c r="A147" s="10"/>
      <c r="B147" s="27"/>
      <c r="C147" s="27"/>
      <c r="D147" s="27"/>
      <c r="E147" s="27"/>
      <c r="F147" s="27"/>
      <c r="G147" s="27"/>
      <c r="H147" s="27"/>
      <c r="I147" s="10" t="s">
        <v>291</v>
      </c>
      <c r="J147" s="27"/>
      <c r="K147" s="11">
        <v>0</v>
      </c>
      <c r="L147" s="27"/>
      <c r="M147" s="27"/>
      <c r="N147" s="27"/>
      <c r="O147" s="32"/>
      <c r="P147" s="27"/>
    </row>
    <row r="148" spans="1:16" s="7" customFormat="1" ht="16.5" customHeight="1">
      <c r="A148" s="10"/>
      <c r="B148" s="27"/>
      <c r="C148" s="27"/>
      <c r="D148" s="27"/>
      <c r="E148" s="27"/>
      <c r="F148" s="27"/>
      <c r="G148" s="27"/>
      <c r="H148" s="27"/>
      <c r="I148" s="10" t="s">
        <v>1416</v>
      </c>
      <c r="J148" s="27"/>
      <c r="K148" s="11">
        <v>0</v>
      </c>
      <c r="L148" s="27"/>
      <c r="M148" s="27"/>
      <c r="N148" s="27"/>
      <c r="O148" s="32"/>
      <c r="P148" s="27"/>
    </row>
    <row r="149" spans="1:16" s="7" customFormat="1" ht="16.5" customHeight="1">
      <c r="A149" s="10"/>
      <c r="B149" s="27"/>
      <c r="C149" s="27"/>
      <c r="D149" s="27"/>
      <c r="E149" s="27"/>
      <c r="F149" s="27"/>
      <c r="G149" s="27"/>
      <c r="H149" s="27"/>
      <c r="I149" s="10" t="s">
        <v>15</v>
      </c>
      <c r="J149" s="27"/>
      <c r="K149" s="48">
        <v>0</v>
      </c>
      <c r="L149" s="27"/>
      <c r="M149" s="27"/>
      <c r="N149" s="27"/>
      <c r="O149" s="32"/>
      <c r="P149" s="27"/>
    </row>
    <row r="150" spans="1:16" s="7" customFormat="1" ht="16.5" customHeight="1">
      <c r="A150" s="10" t="s">
        <v>498</v>
      </c>
      <c r="B150" s="11">
        <f>SUM(C150:G150)</f>
        <v>0</v>
      </c>
      <c r="C150" s="11">
        <v>0</v>
      </c>
      <c r="D150" s="11">
        <v>0</v>
      </c>
      <c r="E150" s="48">
        <v>0</v>
      </c>
      <c r="F150" s="11">
        <v>0</v>
      </c>
      <c r="G150" s="11">
        <v>0</v>
      </c>
      <c r="H150" s="11">
        <v>0</v>
      </c>
      <c r="I150" s="10" t="s">
        <v>406</v>
      </c>
      <c r="J150" s="11">
        <f>SUM(K150:N150)</f>
        <v>0</v>
      </c>
      <c r="K150" s="11">
        <v>0</v>
      </c>
      <c r="L150" s="48">
        <v>0</v>
      </c>
      <c r="M150" s="11">
        <v>0</v>
      </c>
      <c r="N150" s="11">
        <v>0</v>
      </c>
      <c r="O150" s="32" t="s">
        <v>498</v>
      </c>
      <c r="P150" s="11">
        <v>0</v>
      </c>
    </row>
    <row r="151" spans="1:16" s="7" customFormat="1" ht="18" customHeight="1">
      <c r="A151" s="10"/>
      <c r="B151" s="27"/>
      <c r="C151" s="27"/>
      <c r="D151" s="27"/>
      <c r="E151" s="28"/>
      <c r="F151" s="28"/>
      <c r="G151" s="27"/>
      <c r="H151" s="27"/>
      <c r="I151" s="10" t="s">
        <v>1564</v>
      </c>
      <c r="J151" s="28"/>
      <c r="K151" s="11">
        <v>0</v>
      </c>
      <c r="L151" s="28"/>
      <c r="M151" s="55"/>
      <c r="N151" s="28"/>
      <c r="O151" s="32"/>
      <c r="P151" s="27"/>
    </row>
    <row r="152" spans="1:16" s="7" customFormat="1" ht="16.5" customHeight="1">
      <c r="A152" s="10"/>
      <c r="B152" s="27"/>
      <c r="C152" s="27"/>
      <c r="D152" s="27"/>
      <c r="E152" s="28"/>
      <c r="F152" s="28"/>
      <c r="G152" s="27"/>
      <c r="H152" s="27"/>
      <c r="I152" s="10" t="s">
        <v>813</v>
      </c>
      <c r="J152" s="27"/>
      <c r="K152" s="11">
        <v>0</v>
      </c>
      <c r="L152" s="55"/>
      <c r="M152" s="55"/>
      <c r="N152" s="27"/>
      <c r="O152" s="32"/>
      <c r="P152" s="27"/>
    </row>
    <row r="153" spans="1:16" s="7" customFormat="1" ht="18" customHeight="1">
      <c r="A153" s="10"/>
      <c r="B153" s="27"/>
      <c r="C153" s="27"/>
      <c r="D153" s="27"/>
      <c r="E153" s="27"/>
      <c r="F153" s="27"/>
      <c r="G153" s="27"/>
      <c r="H153" s="27"/>
      <c r="I153" s="10" t="s">
        <v>1505</v>
      </c>
      <c r="J153" s="27"/>
      <c r="K153" s="11">
        <v>0</v>
      </c>
      <c r="L153" s="27"/>
      <c r="M153" s="27"/>
      <c r="N153" s="27"/>
      <c r="O153" s="32"/>
      <c r="P153" s="27"/>
    </row>
    <row r="154" spans="1:16" s="7" customFormat="1" ht="18" customHeight="1">
      <c r="A154" s="10"/>
      <c r="B154" s="27"/>
      <c r="C154" s="27"/>
      <c r="D154" s="27"/>
      <c r="E154" s="27"/>
      <c r="F154" s="27"/>
      <c r="G154" s="27"/>
      <c r="H154" s="27"/>
      <c r="I154" s="10" t="s">
        <v>459</v>
      </c>
      <c r="J154" s="27"/>
      <c r="K154" s="11">
        <v>0</v>
      </c>
      <c r="L154" s="27"/>
      <c r="M154" s="27"/>
      <c r="N154" s="27"/>
      <c r="O154" s="32"/>
      <c r="P154" s="27"/>
    </row>
    <row r="155" spans="1:16" s="7" customFormat="1" ht="18" customHeight="1">
      <c r="A155" s="10"/>
      <c r="B155" s="27"/>
      <c r="C155" s="27"/>
      <c r="D155" s="27"/>
      <c r="E155" s="27"/>
      <c r="F155" s="27"/>
      <c r="G155" s="27"/>
      <c r="H155" s="27"/>
      <c r="I155" s="10" t="s">
        <v>800</v>
      </c>
      <c r="J155" s="27"/>
      <c r="K155" s="11">
        <v>0</v>
      </c>
      <c r="L155" s="27"/>
      <c r="M155" s="27"/>
      <c r="N155" s="27"/>
      <c r="O155" s="32"/>
      <c r="P155" s="27"/>
    </row>
    <row r="156" spans="1:16" s="7" customFormat="1" ht="16.5" customHeight="1">
      <c r="A156" s="10"/>
      <c r="B156" s="27"/>
      <c r="C156" s="27"/>
      <c r="D156" s="27"/>
      <c r="E156" s="27"/>
      <c r="F156" s="27"/>
      <c r="G156" s="27"/>
      <c r="H156" s="27"/>
      <c r="I156" s="10" t="s">
        <v>33</v>
      </c>
      <c r="J156" s="27"/>
      <c r="K156" s="11">
        <v>0</v>
      </c>
      <c r="L156" s="27"/>
      <c r="M156" s="27"/>
      <c r="N156" s="27"/>
      <c r="O156" s="32"/>
      <c r="P156" s="27"/>
    </row>
    <row r="157" spans="1:16" s="7" customFormat="1" ht="16.5" customHeight="1">
      <c r="A157" s="10"/>
      <c r="B157" s="27"/>
      <c r="C157" s="27"/>
      <c r="D157" s="27"/>
      <c r="E157" s="27"/>
      <c r="F157" s="27"/>
      <c r="G157" s="27"/>
      <c r="H157" s="27"/>
      <c r="I157" s="10" t="s">
        <v>841</v>
      </c>
      <c r="J157" s="27"/>
      <c r="K157" s="48">
        <v>0</v>
      </c>
      <c r="L157" s="27"/>
      <c r="M157" s="27"/>
      <c r="N157" s="27"/>
      <c r="O157" s="32"/>
      <c r="P157" s="27"/>
    </row>
    <row r="158" spans="1:16" s="7" customFormat="1" ht="16.5" customHeight="1">
      <c r="A158" s="32" t="s">
        <v>541</v>
      </c>
      <c r="B158" s="11">
        <f>SUM(C158:G158)</f>
        <v>18150</v>
      </c>
      <c r="C158" s="11">
        <v>0</v>
      </c>
      <c r="D158" s="11">
        <v>0</v>
      </c>
      <c r="E158" s="48">
        <v>18150</v>
      </c>
      <c r="F158" s="11">
        <v>0</v>
      </c>
      <c r="G158" s="11">
        <v>0</v>
      </c>
      <c r="H158" s="11">
        <v>0</v>
      </c>
      <c r="I158" s="10" t="s">
        <v>14</v>
      </c>
      <c r="J158" s="11">
        <f>SUM(K158:N158)</f>
        <v>18150</v>
      </c>
      <c r="K158" s="11">
        <v>18150</v>
      </c>
      <c r="L158" s="48">
        <v>0</v>
      </c>
      <c r="M158" s="11">
        <v>0</v>
      </c>
      <c r="N158" s="11">
        <v>0</v>
      </c>
      <c r="O158" s="32" t="s">
        <v>538</v>
      </c>
      <c r="P158" s="11">
        <v>0</v>
      </c>
    </row>
    <row r="159" spans="1:16" s="7" customFormat="1" ht="18" customHeight="1">
      <c r="A159" s="32"/>
      <c r="B159" s="27"/>
      <c r="C159" s="27"/>
      <c r="D159" s="28"/>
      <c r="E159" s="28"/>
      <c r="F159" s="28"/>
      <c r="G159" s="27"/>
      <c r="H159" s="27"/>
      <c r="I159" s="10" t="s">
        <v>867</v>
      </c>
      <c r="J159" s="28"/>
      <c r="K159" s="11">
        <v>18150</v>
      </c>
      <c r="L159" s="28"/>
      <c r="M159" s="55"/>
      <c r="N159" s="28"/>
      <c r="O159" s="32"/>
      <c r="P159" s="27"/>
    </row>
    <row r="160" spans="1:16" s="7" customFormat="1" ht="18" customHeight="1">
      <c r="A160" s="10"/>
      <c r="B160" s="27"/>
      <c r="C160" s="27"/>
      <c r="D160" s="27"/>
      <c r="E160" s="27"/>
      <c r="F160" s="27"/>
      <c r="G160" s="27"/>
      <c r="H160" s="27"/>
      <c r="I160" s="10" t="s">
        <v>1025</v>
      </c>
      <c r="J160" s="27"/>
      <c r="K160" s="11">
        <v>0</v>
      </c>
      <c r="L160" s="27"/>
      <c r="M160" s="27"/>
      <c r="N160" s="27"/>
      <c r="O160" s="32"/>
      <c r="P160" s="27"/>
    </row>
    <row r="161" spans="1:16" s="7" customFormat="1" ht="18" customHeight="1">
      <c r="A161" s="10"/>
      <c r="B161" s="27"/>
      <c r="C161" s="27"/>
      <c r="D161" s="27"/>
      <c r="E161" s="27"/>
      <c r="F161" s="27"/>
      <c r="G161" s="27"/>
      <c r="H161" s="27"/>
      <c r="I161" s="10" t="s">
        <v>186</v>
      </c>
      <c r="J161" s="27"/>
      <c r="K161" s="11">
        <v>18150</v>
      </c>
      <c r="L161" s="27"/>
      <c r="M161" s="27"/>
      <c r="N161" s="27"/>
      <c r="O161" s="32"/>
      <c r="P161" s="27"/>
    </row>
    <row r="162" spans="1:16" s="7" customFormat="1" ht="18" customHeight="1">
      <c r="A162" s="10"/>
      <c r="B162" s="27"/>
      <c r="C162" s="27"/>
      <c r="D162" s="27"/>
      <c r="E162" s="27"/>
      <c r="F162" s="27"/>
      <c r="G162" s="27"/>
      <c r="H162" s="27"/>
      <c r="I162" s="10" t="s">
        <v>900</v>
      </c>
      <c r="J162" s="27"/>
      <c r="K162" s="11">
        <v>0</v>
      </c>
      <c r="L162" s="27"/>
      <c r="M162" s="27"/>
      <c r="N162" s="27"/>
      <c r="O162" s="32"/>
      <c r="P162" s="27"/>
    </row>
    <row r="163" spans="1:16" s="7" customFormat="1" ht="18" customHeight="1">
      <c r="A163" s="10"/>
      <c r="B163" s="27"/>
      <c r="C163" s="27"/>
      <c r="D163" s="27"/>
      <c r="E163" s="27"/>
      <c r="F163" s="27"/>
      <c r="G163" s="27"/>
      <c r="H163" s="27"/>
      <c r="I163" s="10" t="s">
        <v>298</v>
      </c>
      <c r="J163" s="27"/>
      <c r="K163" s="11">
        <v>0</v>
      </c>
      <c r="L163" s="27"/>
      <c r="M163" s="27"/>
      <c r="N163" s="27"/>
      <c r="O163" s="32"/>
      <c r="P163" s="27"/>
    </row>
    <row r="164" spans="1:16" s="7" customFormat="1" ht="16.5" customHeight="1">
      <c r="A164" s="10"/>
      <c r="B164" s="27"/>
      <c r="C164" s="27"/>
      <c r="D164" s="27"/>
      <c r="E164" s="27"/>
      <c r="F164" s="27"/>
      <c r="G164" s="27"/>
      <c r="H164" s="27"/>
      <c r="I164" s="10" t="s">
        <v>1378</v>
      </c>
      <c r="J164" s="27"/>
      <c r="K164" s="11">
        <v>0</v>
      </c>
      <c r="L164" s="27"/>
      <c r="M164" s="27"/>
      <c r="N164" s="27"/>
      <c r="O164" s="32"/>
      <c r="P164" s="27"/>
    </row>
    <row r="165" spans="1:16" s="7" customFormat="1" ht="16.5" customHeight="1">
      <c r="A165" s="10"/>
      <c r="B165" s="27"/>
      <c r="C165" s="27"/>
      <c r="D165" s="27"/>
      <c r="E165" s="27"/>
      <c r="F165" s="27"/>
      <c r="G165" s="27"/>
      <c r="H165" s="27"/>
      <c r="I165" s="10" t="s">
        <v>1224</v>
      </c>
      <c r="J165" s="27"/>
      <c r="K165" s="48">
        <v>0</v>
      </c>
      <c r="L165" s="27"/>
      <c r="M165" s="27"/>
      <c r="N165" s="27"/>
      <c r="O165" s="32"/>
      <c r="P165" s="27"/>
    </row>
    <row r="166" spans="1:16" s="7" customFormat="1" ht="18" customHeight="1">
      <c r="A166" s="10" t="s">
        <v>1310</v>
      </c>
      <c r="B166" s="11">
        <f>SUM(C166:G166)</f>
        <v>0</v>
      </c>
      <c r="C166" s="11">
        <v>0</v>
      </c>
      <c r="D166" s="11">
        <v>0</v>
      </c>
      <c r="E166" s="48">
        <v>0</v>
      </c>
      <c r="F166" s="48">
        <v>0</v>
      </c>
      <c r="G166" s="11">
        <v>0</v>
      </c>
      <c r="H166" s="11">
        <v>0</v>
      </c>
      <c r="I166" s="10" t="s">
        <v>598</v>
      </c>
      <c r="J166" s="11">
        <f>SUM(K166:N166)</f>
        <v>0</v>
      </c>
      <c r="K166" s="11">
        <v>0</v>
      </c>
      <c r="L166" s="48">
        <v>0</v>
      </c>
      <c r="M166" s="48">
        <v>0</v>
      </c>
      <c r="N166" s="11">
        <v>0</v>
      </c>
      <c r="O166" s="32" t="s">
        <v>1310</v>
      </c>
      <c r="P166" s="11">
        <v>0</v>
      </c>
    </row>
    <row r="167" spans="1:16" s="7" customFormat="1" ht="18" customHeight="1">
      <c r="A167" s="10"/>
      <c r="B167" s="27"/>
      <c r="C167" s="27"/>
      <c r="D167" s="27"/>
      <c r="E167" s="27"/>
      <c r="F167" s="27"/>
      <c r="G167" s="27"/>
      <c r="H167" s="27"/>
      <c r="I167" s="10" t="s">
        <v>424</v>
      </c>
      <c r="J167" s="27"/>
      <c r="K167" s="11">
        <v>0</v>
      </c>
      <c r="L167" s="27"/>
      <c r="M167" s="27"/>
      <c r="N167" s="27"/>
      <c r="O167" s="32"/>
      <c r="P167" s="27"/>
    </row>
    <row r="168" spans="1:16" s="7" customFormat="1" ht="18" customHeight="1">
      <c r="A168" s="10"/>
      <c r="B168" s="27"/>
      <c r="C168" s="27"/>
      <c r="D168" s="27"/>
      <c r="E168" s="27"/>
      <c r="F168" s="27"/>
      <c r="G168" s="27"/>
      <c r="H168" s="27"/>
      <c r="I168" s="10" t="s">
        <v>477</v>
      </c>
      <c r="J168" s="27"/>
      <c r="K168" s="11">
        <v>0</v>
      </c>
      <c r="L168" s="27"/>
      <c r="M168" s="27"/>
      <c r="N168" s="27"/>
      <c r="O168" s="32"/>
      <c r="P168" s="27"/>
    </row>
    <row r="169" spans="1:16" s="7" customFormat="1" ht="18" customHeight="1">
      <c r="A169" s="10"/>
      <c r="B169" s="27"/>
      <c r="C169" s="27"/>
      <c r="D169" s="27"/>
      <c r="E169" s="27"/>
      <c r="F169" s="27"/>
      <c r="G169" s="27"/>
      <c r="H169" s="27"/>
      <c r="I169" s="10" t="s">
        <v>62</v>
      </c>
      <c r="J169" s="27"/>
      <c r="K169" s="11">
        <v>0</v>
      </c>
      <c r="L169" s="27"/>
      <c r="M169" s="27"/>
      <c r="N169" s="27"/>
      <c r="O169" s="32"/>
      <c r="P169" s="27"/>
    </row>
    <row r="170" spans="1:16" s="7" customFormat="1" ht="18" customHeight="1">
      <c r="A170" s="10"/>
      <c r="B170" s="27"/>
      <c r="C170" s="27"/>
      <c r="D170" s="27"/>
      <c r="E170" s="27"/>
      <c r="F170" s="27"/>
      <c r="G170" s="27"/>
      <c r="H170" s="27"/>
      <c r="I170" s="10" t="s">
        <v>739</v>
      </c>
      <c r="J170" s="27"/>
      <c r="K170" s="11">
        <v>0</v>
      </c>
      <c r="L170" s="27"/>
      <c r="M170" s="27"/>
      <c r="N170" s="27"/>
      <c r="O170" s="32"/>
      <c r="P170" s="27"/>
    </row>
    <row r="171" spans="1:16" s="7" customFormat="1" ht="18" customHeight="1">
      <c r="A171" s="10"/>
      <c r="B171" s="27"/>
      <c r="C171" s="27"/>
      <c r="D171" s="27"/>
      <c r="E171" s="27"/>
      <c r="F171" s="27"/>
      <c r="G171" s="27"/>
      <c r="H171" s="27"/>
      <c r="I171" s="10" t="s">
        <v>1084</v>
      </c>
      <c r="J171" s="27"/>
      <c r="K171" s="11">
        <v>0</v>
      </c>
      <c r="L171" s="27"/>
      <c r="M171" s="27"/>
      <c r="N171" s="27"/>
      <c r="O171" s="32"/>
      <c r="P171" s="27"/>
    </row>
    <row r="172" spans="1:16" s="7" customFormat="1" ht="18" customHeight="1">
      <c r="A172" s="10"/>
      <c r="B172" s="27"/>
      <c r="C172" s="27"/>
      <c r="D172" s="27"/>
      <c r="E172" s="27"/>
      <c r="F172" s="27"/>
      <c r="G172" s="27"/>
      <c r="H172" s="27"/>
      <c r="I172" s="10" t="s">
        <v>484</v>
      </c>
      <c r="J172" s="27"/>
      <c r="K172" s="11">
        <v>0</v>
      </c>
      <c r="L172" s="27"/>
      <c r="M172" s="27"/>
      <c r="N172" s="27"/>
      <c r="O172" s="32"/>
      <c r="P172" s="27"/>
    </row>
    <row r="173" spans="1:16" s="7" customFormat="1" ht="18" customHeight="1">
      <c r="A173" s="10"/>
      <c r="B173" s="27"/>
      <c r="C173" s="27"/>
      <c r="D173" s="27"/>
      <c r="E173" s="27"/>
      <c r="F173" s="27"/>
      <c r="G173" s="27"/>
      <c r="H173" s="27"/>
      <c r="I173" s="10" t="s">
        <v>1117</v>
      </c>
      <c r="J173" s="27"/>
      <c r="K173" s="11">
        <v>0</v>
      </c>
      <c r="L173" s="27"/>
      <c r="M173" s="27"/>
      <c r="N173" s="27"/>
      <c r="O173" s="32"/>
      <c r="P173" s="27"/>
    </row>
    <row r="174" spans="1:16" s="7" customFormat="1" ht="18" customHeight="1">
      <c r="A174" s="10"/>
      <c r="B174" s="27"/>
      <c r="C174" s="27"/>
      <c r="D174" s="27"/>
      <c r="E174" s="27"/>
      <c r="F174" s="27"/>
      <c r="G174" s="27"/>
      <c r="H174" s="27"/>
      <c r="I174" s="10" t="s">
        <v>170</v>
      </c>
      <c r="J174" s="27"/>
      <c r="K174" s="11">
        <v>0</v>
      </c>
      <c r="L174" s="27"/>
      <c r="M174" s="27"/>
      <c r="N174" s="27"/>
      <c r="O174" s="32"/>
      <c r="P174" s="27"/>
    </row>
    <row r="175" spans="1:16" s="7" customFormat="1" ht="18" customHeight="1">
      <c r="A175" s="10"/>
      <c r="B175" s="27"/>
      <c r="C175" s="27"/>
      <c r="D175" s="27"/>
      <c r="E175" s="27"/>
      <c r="F175" s="27"/>
      <c r="G175" s="27"/>
      <c r="H175" s="27"/>
      <c r="I175" s="10" t="s">
        <v>899</v>
      </c>
      <c r="J175" s="27"/>
      <c r="K175" s="48">
        <v>0</v>
      </c>
      <c r="L175" s="27"/>
      <c r="M175" s="27"/>
      <c r="N175" s="27"/>
      <c r="O175" s="32"/>
      <c r="P175" s="27"/>
    </row>
    <row r="176" spans="1:16" s="7" customFormat="1" ht="18" customHeight="1">
      <c r="A176" s="10" t="s">
        <v>1002</v>
      </c>
      <c r="B176" s="11">
        <f>SUM(C176:G176)</f>
        <v>0</v>
      </c>
      <c r="C176" s="11">
        <v>0</v>
      </c>
      <c r="D176" s="11">
        <v>0</v>
      </c>
      <c r="E176" s="48">
        <v>0</v>
      </c>
      <c r="F176" s="48">
        <v>0</v>
      </c>
      <c r="G176" s="11">
        <v>0</v>
      </c>
      <c r="H176" s="11">
        <v>0</v>
      </c>
      <c r="I176" s="10" t="s">
        <v>13</v>
      </c>
      <c r="J176" s="11">
        <f>SUM(K176:N176)</f>
        <v>0</v>
      </c>
      <c r="K176" s="11">
        <v>0</v>
      </c>
      <c r="L176" s="48">
        <v>0</v>
      </c>
      <c r="M176" s="48">
        <v>0</v>
      </c>
      <c r="N176" s="11">
        <v>0</v>
      </c>
      <c r="O176" s="32" t="s">
        <v>1002</v>
      </c>
      <c r="P176" s="11">
        <v>0</v>
      </c>
    </row>
    <row r="177" spans="1:16" s="7" customFormat="1" ht="16.5" customHeight="1">
      <c r="A177" s="10" t="s">
        <v>1069</v>
      </c>
      <c r="B177" s="11">
        <f>SUM(C177:G177)</f>
        <v>33</v>
      </c>
      <c r="C177" s="11">
        <v>0</v>
      </c>
      <c r="D177" s="11">
        <v>0</v>
      </c>
      <c r="E177" s="48">
        <v>33</v>
      </c>
      <c r="F177" s="48">
        <v>0</v>
      </c>
      <c r="G177" s="11">
        <v>0</v>
      </c>
      <c r="H177" s="11">
        <v>0</v>
      </c>
      <c r="I177" s="10" t="s">
        <v>1297</v>
      </c>
      <c r="J177" s="11">
        <f>SUM(K177:N177)</f>
        <v>33</v>
      </c>
      <c r="K177" s="11">
        <v>33</v>
      </c>
      <c r="L177" s="48">
        <v>0</v>
      </c>
      <c r="M177" s="48">
        <v>0</v>
      </c>
      <c r="N177" s="11">
        <v>0</v>
      </c>
      <c r="O177" s="32" t="s">
        <v>203</v>
      </c>
      <c r="P177" s="11">
        <v>0</v>
      </c>
    </row>
    <row r="178" spans="1:16" s="7" customFormat="1" ht="16.5" customHeight="1">
      <c r="A178" s="10"/>
      <c r="B178" s="27"/>
      <c r="C178" s="27"/>
      <c r="D178" s="28"/>
      <c r="E178" s="28"/>
      <c r="F178" s="28"/>
      <c r="G178" s="27"/>
      <c r="H178" s="27"/>
      <c r="I178" s="10" t="s">
        <v>921</v>
      </c>
      <c r="J178" s="28"/>
      <c r="K178" s="11">
        <v>33</v>
      </c>
      <c r="L178" s="28"/>
      <c r="M178" s="55"/>
      <c r="N178" s="28"/>
      <c r="O178" s="32"/>
      <c r="P178" s="27"/>
    </row>
    <row r="179" spans="1:16" s="7" customFormat="1" ht="18" customHeight="1">
      <c r="A179" s="10"/>
      <c r="B179" s="27"/>
      <c r="C179" s="27"/>
      <c r="D179" s="27"/>
      <c r="E179" s="27"/>
      <c r="F179" s="27"/>
      <c r="G179" s="27"/>
      <c r="H179" s="27"/>
      <c r="I179" s="10" t="s">
        <v>1453</v>
      </c>
      <c r="J179" s="27"/>
      <c r="K179" s="11">
        <v>0</v>
      </c>
      <c r="L179" s="27"/>
      <c r="M179" s="27"/>
      <c r="N179" s="27"/>
      <c r="O179" s="32"/>
      <c r="P179" s="27"/>
    </row>
    <row r="180" spans="1:16" s="7" customFormat="1" ht="18" customHeight="1">
      <c r="A180" s="10"/>
      <c r="B180" s="27"/>
      <c r="C180" s="27"/>
      <c r="D180" s="27"/>
      <c r="E180" s="27"/>
      <c r="F180" s="27"/>
      <c r="G180" s="27"/>
      <c r="H180" s="27"/>
      <c r="I180" s="10" t="s">
        <v>944</v>
      </c>
      <c r="J180" s="27"/>
      <c r="K180" s="11">
        <v>15</v>
      </c>
      <c r="L180" s="27"/>
      <c r="M180" s="27"/>
      <c r="N180" s="27"/>
      <c r="O180" s="32"/>
      <c r="P180" s="27"/>
    </row>
    <row r="181" spans="1:16" s="7" customFormat="1" ht="18" customHeight="1">
      <c r="A181" s="10"/>
      <c r="B181" s="27"/>
      <c r="C181" s="27"/>
      <c r="D181" s="27"/>
      <c r="E181" s="27"/>
      <c r="F181" s="27"/>
      <c r="G181" s="27"/>
      <c r="H181" s="27"/>
      <c r="I181" s="10" t="s">
        <v>12</v>
      </c>
      <c r="J181" s="27"/>
      <c r="K181" s="11">
        <v>0</v>
      </c>
      <c r="L181" s="27"/>
      <c r="M181" s="27"/>
      <c r="N181" s="27"/>
      <c r="O181" s="32"/>
      <c r="P181" s="27"/>
    </row>
    <row r="182" spans="1:16" s="7" customFormat="1" ht="18" customHeight="1">
      <c r="A182" s="10"/>
      <c r="B182" s="27"/>
      <c r="C182" s="27"/>
      <c r="D182" s="27"/>
      <c r="E182" s="27"/>
      <c r="F182" s="27"/>
      <c r="G182" s="27"/>
      <c r="H182" s="27"/>
      <c r="I182" s="10" t="s">
        <v>1423</v>
      </c>
      <c r="J182" s="27"/>
      <c r="K182" s="11">
        <v>18</v>
      </c>
      <c r="L182" s="27"/>
      <c r="M182" s="27"/>
      <c r="N182" s="27"/>
      <c r="O182" s="32"/>
      <c r="P182" s="27"/>
    </row>
    <row r="183" spans="1:16" s="7" customFormat="1" ht="18" customHeight="1">
      <c r="A183" s="10"/>
      <c r="B183" s="27"/>
      <c r="C183" s="27"/>
      <c r="D183" s="27"/>
      <c r="E183" s="27"/>
      <c r="F183" s="27"/>
      <c r="G183" s="27"/>
      <c r="H183" s="27"/>
      <c r="I183" s="10" t="s">
        <v>851</v>
      </c>
      <c r="J183" s="27"/>
      <c r="K183" s="11">
        <v>0</v>
      </c>
      <c r="L183" s="27"/>
      <c r="M183" s="27"/>
      <c r="N183" s="27"/>
      <c r="O183" s="32"/>
      <c r="P183" s="27"/>
    </row>
    <row r="184" spans="1:16" s="7" customFormat="1" ht="18" customHeight="1">
      <c r="A184" s="10"/>
      <c r="B184" s="27"/>
      <c r="C184" s="27"/>
      <c r="D184" s="27"/>
      <c r="E184" s="27"/>
      <c r="F184" s="27"/>
      <c r="G184" s="27"/>
      <c r="H184" s="27"/>
      <c r="I184" s="10" t="s">
        <v>861</v>
      </c>
      <c r="J184" s="27"/>
      <c r="K184" s="11">
        <v>0</v>
      </c>
      <c r="L184" s="27"/>
      <c r="M184" s="27"/>
      <c r="N184" s="27"/>
      <c r="O184" s="32"/>
      <c r="P184" s="27"/>
    </row>
    <row r="185" spans="1:16" s="7" customFormat="1" ht="16.5" customHeight="1">
      <c r="A185" s="10"/>
      <c r="B185" s="27"/>
      <c r="C185" s="27"/>
      <c r="D185" s="27"/>
      <c r="E185" s="27"/>
      <c r="F185" s="27"/>
      <c r="G185" s="27"/>
      <c r="H185" s="27"/>
      <c r="I185" s="10" t="s">
        <v>489</v>
      </c>
      <c r="J185" s="27"/>
      <c r="K185" s="11">
        <v>0</v>
      </c>
      <c r="L185" s="27"/>
      <c r="M185" s="27"/>
      <c r="N185" s="27"/>
      <c r="O185" s="32"/>
      <c r="P185" s="27"/>
    </row>
    <row r="186" spans="1:16" s="7" customFormat="1" ht="16.5" customHeight="1">
      <c r="A186" s="10"/>
      <c r="B186" s="27"/>
      <c r="C186" s="27"/>
      <c r="D186" s="27"/>
      <c r="E186" s="27"/>
      <c r="F186" s="27"/>
      <c r="G186" s="27"/>
      <c r="H186" s="27"/>
      <c r="I186" s="10" t="s">
        <v>597</v>
      </c>
      <c r="J186" s="27"/>
      <c r="K186" s="48">
        <v>0</v>
      </c>
      <c r="L186" s="27"/>
      <c r="M186" s="27"/>
      <c r="N186" s="27"/>
      <c r="O186" s="32"/>
      <c r="P186" s="27"/>
    </row>
    <row r="187" spans="1:16" s="7" customFormat="1" ht="16.5" customHeight="1">
      <c r="A187" s="10" t="s">
        <v>912</v>
      </c>
      <c r="B187" s="11">
        <f>SUM(C187:G187)</f>
        <v>4652</v>
      </c>
      <c r="C187" s="11">
        <v>4311</v>
      </c>
      <c r="D187" s="11">
        <v>341</v>
      </c>
      <c r="E187" s="48">
        <v>0</v>
      </c>
      <c r="F187" s="11">
        <v>0</v>
      </c>
      <c r="G187" s="11">
        <v>0</v>
      </c>
      <c r="H187" s="11">
        <v>0</v>
      </c>
      <c r="I187" s="10" t="s">
        <v>1146</v>
      </c>
      <c r="J187" s="11">
        <f>SUM(K187:N187)</f>
        <v>3648</v>
      </c>
      <c r="K187" s="11">
        <v>3648</v>
      </c>
      <c r="L187" s="48">
        <v>0</v>
      </c>
      <c r="M187" s="11">
        <v>0</v>
      </c>
      <c r="N187" s="11">
        <v>0</v>
      </c>
      <c r="O187" s="32" t="s">
        <v>1080</v>
      </c>
      <c r="P187" s="11">
        <v>1004</v>
      </c>
    </row>
    <row r="188" spans="1:16" s="7" customFormat="1" ht="18" customHeight="1">
      <c r="A188" s="10"/>
      <c r="B188" s="27"/>
      <c r="C188" s="27"/>
      <c r="D188" s="27"/>
      <c r="E188" s="55"/>
      <c r="F188" s="55"/>
      <c r="G188" s="27"/>
      <c r="H188" s="27"/>
      <c r="I188" s="10" t="s">
        <v>1243</v>
      </c>
      <c r="J188" s="28"/>
      <c r="K188" s="11">
        <v>3648</v>
      </c>
      <c r="L188" s="28"/>
      <c r="M188" s="55"/>
      <c r="N188" s="28"/>
      <c r="O188" s="28"/>
      <c r="P188" s="27"/>
    </row>
    <row r="189" spans="1:16" s="7" customFormat="1" ht="18" customHeight="1">
      <c r="A189" s="10"/>
      <c r="B189" s="27"/>
      <c r="C189" s="27"/>
      <c r="D189" s="27"/>
      <c r="E189" s="27"/>
      <c r="F189" s="27"/>
      <c r="G189" s="27"/>
      <c r="H189" s="27"/>
      <c r="I189" s="10" t="s">
        <v>248</v>
      </c>
      <c r="J189" s="27"/>
      <c r="K189" s="11">
        <v>0</v>
      </c>
      <c r="L189" s="27"/>
      <c r="M189" s="27"/>
      <c r="N189" s="27"/>
      <c r="O189" s="32"/>
      <c r="P189" s="27"/>
    </row>
    <row r="190" spans="1:16" s="7" customFormat="1" ht="18" customHeight="1">
      <c r="A190" s="10"/>
      <c r="B190" s="27"/>
      <c r="C190" s="27"/>
      <c r="D190" s="27"/>
      <c r="E190" s="27"/>
      <c r="F190" s="27"/>
      <c r="G190" s="27"/>
      <c r="H190" s="27"/>
      <c r="I190" s="10" t="s">
        <v>230</v>
      </c>
      <c r="J190" s="27"/>
      <c r="K190" s="11">
        <v>0</v>
      </c>
      <c r="L190" s="27"/>
      <c r="M190" s="27"/>
      <c r="N190" s="27"/>
      <c r="O190" s="32"/>
      <c r="P190" s="27"/>
    </row>
    <row r="191" spans="1:16" s="7" customFormat="1" ht="18" customHeight="1">
      <c r="A191" s="10"/>
      <c r="B191" s="27"/>
      <c r="C191" s="27"/>
      <c r="D191" s="27"/>
      <c r="E191" s="27"/>
      <c r="F191" s="27"/>
      <c r="G191" s="27"/>
      <c r="H191" s="27"/>
      <c r="I191" s="10" t="s">
        <v>310</v>
      </c>
      <c r="J191" s="27"/>
      <c r="K191" s="11">
        <v>0</v>
      </c>
      <c r="L191" s="27"/>
      <c r="M191" s="27"/>
      <c r="N191" s="27"/>
      <c r="O191" s="32"/>
      <c r="P191" s="27"/>
    </row>
    <row r="192" spans="1:16" s="7" customFormat="1" ht="18" customHeight="1">
      <c r="A192" s="10"/>
      <c r="B192" s="27"/>
      <c r="C192" s="27"/>
      <c r="D192" s="27"/>
      <c r="E192" s="27"/>
      <c r="F192" s="27"/>
      <c r="G192" s="27"/>
      <c r="H192" s="27"/>
      <c r="I192" s="10" t="s">
        <v>1116</v>
      </c>
      <c r="J192" s="27"/>
      <c r="K192" s="11">
        <v>0</v>
      </c>
      <c r="L192" s="27"/>
      <c r="M192" s="27"/>
      <c r="N192" s="27"/>
      <c r="O192" s="32"/>
      <c r="P192" s="27"/>
    </row>
    <row r="193" spans="1:16" s="7" customFormat="1" ht="18" customHeight="1">
      <c r="A193" s="10"/>
      <c r="B193" s="27"/>
      <c r="C193" s="27"/>
      <c r="D193" s="27"/>
      <c r="E193" s="27"/>
      <c r="F193" s="27"/>
      <c r="G193" s="27"/>
      <c r="H193" s="27"/>
      <c r="I193" s="10" t="s">
        <v>898</v>
      </c>
      <c r="J193" s="27"/>
      <c r="K193" s="11">
        <v>3648</v>
      </c>
      <c r="L193" s="27"/>
      <c r="M193" s="27"/>
      <c r="N193" s="27"/>
      <c r="O193" s="32"/>
      <c r="P193" s="27"/>
    </row>
    <row r="194" spans="1:16" s="7" customFormat="1" ht="16.5" customHeight="1">
      <c r="A194" s="10"/>
      <c r="B194" s="27"/>
      <c r="C194" s="27"/>
      <c r="D194" s="27"/>
      <c r="E194" s="27"/>
      <c r="F194" s="27"/>
      <c r="G194" s="27"/>
      <c r="H194" s="27"/>
      <c r="I194" s="10" t="s">
        <v>182</v>
      </c>
      <c r="J194" s="27"/>
      <c r="K194" s="11">
        <v>0</v>
      </c>
      <c r="L194" s="27"/>
      <c r="M194" s="27"/>
      <c r="N194" s="27"/>
      <c r="O194" s="32"/>
      <c r="P194" s="27"/>
    </row>
    <row r="195" spans="1:16" s="7" customFormat="1" ht="16.5" customHeight="1">
      <c r="A195" s="10"/>
      <c r="B195" s="27"/>
      <c r="C195" s="27"/>
      <c r="D195" s="27"/>
      <c r="E195" s="27"/>
      <c r="F195" s="27"/>
      <c r="G195" s="27"/>
      <c r="H195" s="27"/>
      <c r="I195" s="10" t="s">
        <v>640</v>
      </c>
      <c r="J195" s="27"/>
      <c r="K195" s="48">
        <v>0</v>
      </c>
      <c r="L195" s="27"/>
      <c r="M195" s="27"/>
      <c r="N195" s="27"/>
      <c r="O195" s="32"/>
      <c r="P195" s="27"/>
    </row>
    <row r="196" spans="1:16" s="7" customFormat="1" ht="18" customHeight="1">
      <c r="A196" s="10" t="s">
        <v>1244</v>
      </c>
      <c r="B196" s="11">
        <f>SUM(C196:G196)</f>
        <v>0</v>
      </c>
      <c r="C196" s="11">
        <v>0</v>
      </c>
      <c r="D196" s="11">
        <v>0</v>
      </c>
      <c r="E196" s="48">
        <v>0</v>
      </c>
      <c r="F196" s="48">
        <v>0</v>
      </c>
      <c r="G196" s="11">
        <v>0</v>
      </c>
      <c r="H196" s="11">
        <v>0</v>
      </c>
      <c r="I196" s="10" t="s">
        <v>513</v>
      </c>
      <c r="J196" s="11">
        <f>SUM(K196:N196)</f>
        <v>0</v>
      </c>
      <c r="K196" s="11">
        <v>0</v>
      </c>
      <c r="L196" s="48">
        <v>0</v>
      </c>
      <c r="M196" s="48">
        <v>0</v>
      </c>
      <c r="N196" s="11">
        <v>0</v>
      </c>
      <c r="O196" s="32" t="s">
        <v>413</v>
      </c>
      <c r="P196" s="11">
        <v>0</v>
      </c>
    </row>
    <row r="197" spans="1:16" s="7" customFormat="1" ht="18" customHeight="1">
      <c r="A197" s="10" t="s">
        <v>1452</v>
      </c>
      <c r="B197" s="27"/>
      <c r="C197" s="27"/>
      <c r="D197" s="11">
        <v>0</v>
      </c>
      <c r="E197" s="27"/>
      <c r="F197" s="27"/>
      <c r="G197" s="27"/>
      <c r="H197" s="27"/>
      <c r="I197" s="10" t="s">
        <v>744</v>
      </c>
      <c r="J197" s="27"/>
      <c r="K197" s="11">
        <v>0</v>
      </c>
      <c r="L197" s="27"/>
      <c r="M197" s="27"/>
      <c r="N197" s="27"/>
      <c r="O197" s="28"/>
      <c r="P197" s="27"/>
    </row>
    <row r="198" spans="1:16" s="7" customFormat="1" ht="18" customHeight="1">
      <c r="A198" s="10"/>
      <c r="B198" s="27"/>
      <c r="C198" s="27"/>
      <c r="D198" s="27"/>
      <c r="E198" s="27"/>
      <c r="F198" s="27"/>
      <c r="G198" s="27"/>
      <c r="H198" s="27"/>
      <c r="I198" s="10" t="s">
        <v>860</v>
      </c>
      <c r="J198" s="27"/>
      <c r="K198" s="48">
        <v>0</v>
      </c>
      <c r="L198" s="27"/>
      <c r="M198" s="27"/>
      <c r="N198" s="27"/>
      <c r="O198" s="32"/>
      <c r="P198" s="27"/>
    </row>
    <row r="199" spans="1:16" s="7" customFormat="1" ht="18" customHeight="1">
      <c r="A199" s="10" t="s">
        <v>897</v>
      </c>
      <c r="B199" s="11">
        <f>SUM(C199:G199)</f>
        <v>7</v>
      </c>
      <c r="C199" s="11">
        <v>0</v>
      </c>
      <c r="D199" s="11">
        <v>0</v>
      </c>
      <c r="E199" s="48">
        <v>7</v>
      </c>
      <c r="F199" s="48">
        <v>0</v>
      </c>
      <c r="G199" s="11">
        <v>0</v>
      </c>
      <c r="H199" s="11">
        <v>0</v>
      </c>
      <c r="I199" s="10" t="s">
        <v>161</v>
      </c>
      <c r="J199" s="11">
        <f>SUM(K199:N199)</f>
        <v>7</v>
      </c>
      <c r="K199" s="11">
        <v>7</v>
      </c>
      <c r="L199" s="48">
        <v>0</v>
      </c>
      <c r="M199" s="48">
        <v>0</v>
      </c>
      <c r="N199" s="11">
        <v>0</v>
      </c>
      <c r="O199" s="32" t="s">
        <v>677</v>
      </c>
      <c r="P199" s="11">
        <v>0</v>
      </c>
    </row>
    <row r="200" spans="1:16" s="7" customFormat="1" ht="18" customHeight="1">
      <c r="A200" s="10"/>
      <c r="B200" s="27"/>
      <c r="C200" s="27"/>
      <c r="D200" s="27"/>
      <c r="E200" s="27"/>
      <c r="F200" s="27"/>
      <c r="G200" s="27"/>
      <c r="H200" s="27"/>
      <c r="I200" s="10" t="s">
        <v>214</v>
      </c>
      <c r="J200" s="27"/>
      <c r="K200" s="11">
        <v>0</v>
      </c>
      <c r="L200" s="27"/>
      <c r="M200" s="27"/>
      <c r="N200" s="27"/>
      <c r="O200" s="32"/>
      <c r="P200" s="27"/>
    </row>
    <row r="201" spans="1:16" s="7" customFormat="1" ht="18" customHeight="1">
      <c r="A201" s="10"/>
      <c r="B201" s="27"/>
      <c r="C201" s="27"/>
      <c r="D201" s="27"/>
      <c r="E201" s="27"/>
      <c r="F201" s="27"/>
      <c r="G201" s="27"/>
      <c r="H201" s="27"/>
      <c r="I201" s="10" t="s">
        <v>755</v>
      </c>
      <c r="J201" s="27"/>
      <c r="K201" s="11">
        <v>0</v>
      </c>
      <c r="L201" s="27"/>
      <c r="M201" s="27"/>
      <c r="N201" s="27"/>
      <c r="O201" s="32"/>
      <c r="P201" s="27"/>
    </row>
    <row r="202" spans="1:16" s="7" customFormat="1" ht="18" customHeight="1">
      <c r="A202" s="10"/>
      <c r="B202" s="27"/>
      <c r="C202" s="27"/>
      <c r="D202" s="27"/>
      <c r="E202" s="27"/>
      <c r="F202" s="27"/>
      <c r="G202" s="27"/>
      <c r="H202" s="27"/>
      <c r="I202" s="10" t="s">
        <v>827</v>
      </c>
      <c r="J202" s="27"/>
      <c r="K202" s="11">
        <v>0</v>
      </c>
      <c r="L202" s="27"/>
      <c r="M202" s="27"/>
      <c r="N202" s="27"/>
      <c r="O202" s="32"/>
      <c r="P202" s="27"/>
    </row>
    <row r="203" spans="1:16" s="7" customFormat="1" ht="18" customHeight="1">
      <c r="A203" s="10"/>
      <c r="B203" s="27"/>
      <c r="C203" s="27"/>
      <c r="D203" s="27"/>
      <c r="E203" s="27"/>
      <c r="F203" s="27"/>
      <c r="G203" s="27"/>
      <c r="H203" s="27"/>
      <c r="I203" s="10" t="s">
        <v>1302</v>
      </c>
      <c r="J203" s="27"/>
      <c r="K203" s="11">
        <v>7</v>
      </c>
      <c r="L203" s="27"/>
      <c r="M203" s="27"/>
      <c r="N203" s="27"/>
      <c r="O203" s="32"/>
      <c r="P203" s="27"/>
    </row>
    <row r="204" spans="1:16" s="7" customFormat="1" ht="18" customHeight="1">
      <c r="A204" s="10"/>
      <c r="B204" s="27"/>
      <c r="C204" s="27"/>
      <c r="D204" s="27"/>
      <c r="E204" s="27"/>
      <c r="F204" s="27"/>
      <c r="G204" s="27"/>
      <c r="H204" s="27"/>
      <c r="I204" s="10" t="s">
        <v>1309</v>
      </c>
      <c r="J204" s="27"/>
      <c r="K204" s="48">
        <v>0</v>
      </c>
      <c r="L204" s="27"/>
      <c r="M204" s="27"/>
      <c r="N204" s="27"/>
      <c r="O204" s="32"/>
      <c r="P204" s="27"/>
    </row>
    <row r="205" spans="1:16" s="7" customFormat="1" ht="16.5" customHeight="1">
      <c r="A205" s="10" t="s">
        <v>321</v>
      </c>
      <c r="B205" s="11">
        <f>SUM(C205:G205)</f>
        <v>0</v>
      </c>
      <c r="C205" s="11">
        <v>0</v>
      </c>
      <c r="D205" s="11">
        <v>0</v>
      </c>
      <c r="E205" s="48">
        <v>0</v>
      </c>
      <c r="F205" s="11">
        <v>0</v>
      </c>
      <c r="G205" s="11">
        <v>0</v>
      </c>
      <c r="H205" s="11">
        <v>0</v>
      </c>
      <c r="I205" s="10" t="s">
        <v>309</v>
      </c>
      <c r="J205" s="11">
        <f>SUM(K205:N205)</f>
        <v>0</v>
      </c>
      <c r="K205" s="11">
        <v>0</v>
      </c>
      <c r="L205" s="48">
        <v>0</v>
      </c>
      <c r="M205" s="11">
        <v>0</v>
      </c>
      <c r="N205" s="11">
        <v>0</v>
      </c>
      <c r="O205" s="10" t="s">
        <v>321</v>
      </c>
      <c r="P205" s="11">
        <v>0</v>
      </c>
    </row>
    <row r="206" spans="1:16" s="7" customFormat="1" ht="16.5" customHeight="1">
      <c r="A206" s="10" t="s">
        <v>169</v>
      </c>
      <c r="B206" s="27"/>
      <c r="C206" s="27"/>
      <c r="D206" s="11">
        <v>0</v>
      </c>
      <c r="E206" s="27"/>
      <c r="F206" s="27"/>
      <c r="G206" s="27"/>
      <c r="H206" s="27"/>
      <c r="I206" s="10" t="s">
        <v>938</v>
      </c>
      <c r="J206" s="27"/>
      <c r="K206" s="11">
        <v>0</v>
      </c>
      <c r="L206" s="27"/>
      <c r="M206" s="27"/>
      <c r="N206" s="27"/>
      <c r="O206" s="32"/>
      <c r="P206" s="27"/>
    </row>
    <row r="207" spans="1:16" s="7" customFormat="1" ht="16.5" customHeight="1">
      <c r="A207" s="10" t="s">
        <v>1334</v>
      </c>
      <c r="B207" s="27"/>
      <c r="C207" s="27"/>
      <c r="D207" s="11">
        <v>0</v>
      </c>
      <c r="E207" s="27"/>
      <c r="F207" s="27"/>
      <c r="G207" s="27"/>
      <c r="H207" s="27"/>
      <c r="I207" s="10" t="s">
        <v>224</v>
      </c>
      <c r="J207" s="27"/>
      <c r="K207" s="11">
        <v>0</v>
      </c>
      <c r="L207" s="27"/>
      <c r="M207" s="27"/>
      <c r="N207" s="27"/>
      <c r="O207" s="32"/>
      <c r="P207" s="27"/>
    </row>
    <row r="208" spans="1:16" s="7" customFormat="1" ht="16.5" customHeight="1">
      <c r="A208" s="10" t="s">
        <v>1176</v>
      </c>
      <c r="B208" s="27"/>
      <c r="C208" s="27"/>
      <c r="D208" s="11">
        <v>0</v>
      </c>
      <c r="E208" s="27"/>
      <c r="F208" s="27"/>
      <c r="G208" s="27"/>
      <c r="H208" s="27"/>
      <c r="I208" s="10" t="s">
        <v>712</v>
      </c>
      <c r="J208" s="27"/>
      <c r="K208" s="11">
        <v>0</v>
      </c>
      <c r="L208" s="27"/>
      <c r="M208" s="27"/>
      <c r="N208" s="27"/>
      <c r="O208" s="32"/>
      <c r="P208" s="27"/>
    </row>
    <row r="209" spans="1:16" s="7" customFormat="1" ht="16.5" customHeight="1">
      <c r="A209" s="10" t="s">
        <v>782</v>
      </c>
      <c r="B209" s="27"/>
      <c r="C209" s="27"/>
      <c r="D209" s="11">
        <v>0</v>
      </c>
      <c r="E209" s="27"/>
      <c r="F209" s="27"/>
      <c r="G209" s="27"/>
      <c r="H209" s="27"/>
      <c r="I209" s="10" t="s">
        <v>1400</v>
      </c>
      <c r="J209" s="27"/>
      <c r="K209" s="11">
        <v>0</v>
      </c>
      <c r="L209" s="27"/>
      <c r="M209" s="27"/>
      <c r="N209" s="27"/>
      <c r="O209" s="32"/>
      <c r="P209" s="27"/>
    </row>
    <row r="210" spans="1:16" s="7" customFormat="1" ht="16.5" customHeight="1">
      <c r="A210" s="10" t="s">
        <v>449</v>
      </c>
      <c r="B210" s="27"/>
      <c r="C210" s="27"/>
      <c r="D210" s="11">
        <v>0</v>
      </c>
      <c r="E210" s="27"/>
      <c r="F210" s="27"/>
      <c r="G210" s="27"/>
      <c r="H210" s="27"/>
      <c r="I210" s="10" t="s">
        <v>1515</v>
      </c>
      <c r="J210" s="27"/>
      <c r="K210" s="11">
        <v>0</v>
      </c>
      <c r="L210" s="27"/>
      <c r="M210" s="27"/>
      <c r="N210" s="27"/>
      <c r="O210" s="32"/>
      <c r="P210" s="27"/>
    </row>
    <row r="211" spans="1:16" s="7" customFormat="1" ht="16.5" customHeight="1">
      <c r="A211" s="10" t="s">
        <v>369</v>
      </c>
      <c r="B211" s="27"/>
      <c r="C211" s="27"/>
      <c r="D211" s="11">
        <v>0</v>
      </c>
      <c r="E211" s="27"/>
      <c r="F211" s="27"/>
      <c r="G211" s="27"/>
      <c r="H211" s="27"/>
      <c r="I211" s="10" t="s">
        <v>738</v>
      </c>
      <c r="J211" s="27"/>
      <c r="K211" s="11">
        <v>0</v>
      </c>
      <c r="L211" s="27"/>
      <c r="M211" s="27"/>
      <c r="N211" s="27"/>
      <c r="O211" s="32"/>
      <c r="P211" s="27"/>
    </row>
    <row r="212" spans="1:16" s="7" customFormat="1" ht="16.5" customHeight="1">
      <c r="A212" s="10" t="s">
        <v>676</v>
      </c>
      <c r="B212" s="27"/>
      <c r="C212" s="27"/>
      <c r="D212" s="11">
        <v>0</v>
      </c>
      <c r="E212" s="27"/>
      <c r="F212" s="27"/>
      <c r="G212" s="27"/>
      <c r="H212" s="27"/>
      <c r="I212" s="10" t="s">
        <v>1569</v>
      </c>
      <c r="J212" s="27"/>
      <c r="K212" s="11">
        <v>0</v>
      </c>
      <c r="L212" s="27"/>
      <c r="M212" s="27"/>
      <c r="N212" s="27"/>
      <c r="O212" s="32"/>
      <c r="P212" s="27"/>
    </row>
    <row r="213" spans="1:16" s="7" customFormat="1" ht="16.5" customHeight="1">
      <c r="A213" s="10"/>
      <c r="B213" s="27"/>
      <c r="C213" s="27"/>
      <c r="D213" s="27"/>
      <c r="E213" s="27"/>
      <c r="F213" s="27"/>
      <c r="G213" s="27"/>
      <c r="H213" s="27"/>
      <c r="I213" s="10" t="s">
        <v>175</v>
      </c>
      <c r="J213" s="27"/>
      <c r="K213" s="48">
        <v>0</v>
      </c>
      <c r="L213" s="27"/>
      <c r="M213" s="27"/>
      <c r="N213" s="27"/>
      <c r="O213" s="32"/>
      <c r="P213" s="27"/>
    </row>
    <row r="214" spans="1:16" s="7" customFormat="1" ht="16.5" customHeight="1">
      <c r="A214" s="10" t="s">
        <v>271</v>
      </c>
      <c r="B214" s="11">
        <f>SUM(C214:G214)</f>
        <v>2092</v>
      </c>
      <c r="C214" s="11">
        <v>555</v>
      </c>
      <c r="D214" s="11">
        <v>109</v>
      </c>
      <c r="E214" s="48">
        <v>1428</v>
      </c>
      <c r="F214" s="11">
        <v>0</v>
      </c>
      <c r="G214" s="11">
        <v>0</v>
      </c>
      <c r="H214" s="11">
        <v>0</v>
      </c>
      <c r="I214" s="10" t="s">
        <v>1425</v>
      </c>
      <c r="J214" s="11">
        <f>SUM(K214:N214)</f>
        <v>2017</v>
      </c>
      <c r="K214" s="11">
        <v>2017</v>
      </c>
      <c r="L214" s="48">
        <v>0</v>
      </c>
      <c r="M214" s="11">
        <v>0</v>
      </c>
      <c r="N214" s="11">
        <v>0</v>
      </c>
      <c r="O214" s="32" t="s">
        <v>118</v>
      </c>
      <c r="P214" s="11">
        <v>75</v>
      </c>
    </row>
    <row r="215" spans="1:16" s="7" customFormat="1" ht="16.5" customHeight="1">
      <c r="A215" s="10" t="s">
        <v>1318</v>
      </c>
      <c r="B215" s="27"/>
      <c r="C215" s="27"/>
      <c r="D215" s="11">
        <v>0</v>
      </c>
      <c r="E215" s="55"/>
      <c r="F215" s="55"/>
      <c r="G215" s="27"/>
      <c r="H215" s="27"/>
      <c r="I215" s="10" t="s">
        <v>1209</v>
      </c>
      <c r="J215" s="28"/>
      <c r="K215" s="11">
        <v>2017</v>
      </c>
      <c r="L215" s="28"/>
      <c r="M215" s="55"/>
      <c r="N215" s="28"/>
      <c r="O215" s="32"/>
      <c r="P215" s="27"/>
    </row>
    <row r="216" spans="1:16" s="7" customFormat="1" ht="18" customHeight="1">
      <c r="A216" s="10" t="s">
        <v>393</v>
      </c>
      <c r="B216" s="27"/>
      <c r="C216" s="27"/>
      <c r="D216" s="11">
        <v>109</v>
      </c>
      <c r="E216" s="27"/>
      <c r="F216" s="27"/>
      <c r="G216" s="27"/>
      <c r="H216" s="27"/>
      <c r="I216" s="10" t="s">
        <v>21</v>
      </c>
      <c r="J216" s="27"/>
      <c r="K216" s="11">
        <v>0</v>
      </c>
      <c r="L216" s="27"/>
      <c r="M216" s="27"/>
      <c r="N216" s="27"/>
      <c r="O216" s="32"/>
      <c r="P216" s="27"/>
    </row>
    <row r="217" spans="1:16" s="7" customFormat="1" ht="18" customHeight="1">
      <c r="A217" s="10"/>
      <c r="B217" s="27"/>
      <c r="C217" s="27"/>
      <c r="D217" s="27"/>
      <c r="E217" s="27"/>
      <c r="F217" s="27"/>
      <c r="G217" s="27"/>
      <c r="H217" s="27"/>
      <c r="I217" s="10" t="s">
        <v>1036</v>
      </c>
      <c r="J217" s="27"/>
      <c r="K217" s="11">
        <v>888</v>
      </c>
      <c r="L217" s="27"/>
      <c r="M217" s="27"/>
      <c r="N217" s="27"/>
      <c r="O217" s="32"/>
      <c r="P217" s="27"/>
    </row>
    <row r="218" spans="1:16" s="7" customFormat="1" ht="18" customHeight="1">
      <c r="A218" s="10"/>
      <c r="B218" s="27"/>
      <c r="C218" s="27"/>
      <c r="D218" s="27"/>
      <c r="E218" s="27"/>
      <c r="F218" s="27"/>
      <c r="G218" s="27"/>
      <c r="H218" s="27"/>
      <c r="I218" s="10" t="s">
        <v>1364</v>
      </c>
      <c r="J218" s="27"/>
      <c r="K218" s="11">
        <v>238</v>
      </c>
      <c r="L218" s="27"/>
      <c r="M218" s="27"/>
      <c r="N218" s="27"/>
      <c r="O218" s="32"/>
      <c r="P218" s="27"/>
    </row>
    <row r="219" spans="1:16" s="7" customFormat="1" ht="18" customHeight="1">
      <c r="A219" s="10"/>
      <c r="B219" s="27"/>
      <c r="C219" s="27"/>
      <c r="D219" s="27"/>
      <c r="E219" s="27"/>
      <c r="F219" s="27"/>
      <c r="G219" s="27"/>
      <c r="H219" s="27"/>
      <c r="I219" s="10" t="s">
        <v>1504</v>
      </c>
      <c r="J219" s="27"/>
      <c r="K219" s="11">
        <v>438</v>
      </c>
      <c r="L219" s="27"/>
      <c r="M219" s="27"/>
      <c r="N219" s="27"/>
      <c r="O219" s="32"/>
      <c r="P219" s="27"/>
    </row>
    <row r="220" spans="1:16" s="7" customFormat="1" ht="18" customHeight="1">
      <c r="A220" s="10"/>
      <c r="B220" s="27"/>
      <c r="C220" s="27"/>
      <c r="D220" s="27"/>
      <c r="E220" s="27"/>
      <c r="F220" s="27"/>
      <c r="G220" s="27"/>
      <c r="H220" s="27"/>
      <c r="I220" s="10" t="s">
        <v>1203</v>
      </c>
      <c r="J220" s="27"/>
      <c r="K220" s="11">
        <v>0</v>
      </c>
      <c r="L220" s="27"/>
      <c r="M220" s="27"/>
      <c r="N220" s="27"/>
      <c r="O220" s="32"/>
      <c r="P220" s="27"/>
    </row>
    <row r="221" spans="1:16" s="7" customFormat="1" ht="18" customHeight="1">
      <c r="A221" s="10"/>
      <c r="B221" s="27"/>
      <c r="C221" s="27"/>
      <c r="D221" s="27"/>
      <c r="E221" s="27"/>
      <c r="F221" s="27"/>
      <c r="G221" s="27"/>
      <c r="H221" s="27"/>
      <c r="I221" s="10" t="s">
        <v>981</v>
      </c>
      <c r="J221" s="27"/>
      <c r="K221" s="11">
        <v>206</v>
      </c>
      <c r="L221" s="27"/>
      <c r="M221" s="27"/>
      <c r="N221" s="27"/>
      <c r="O221" s="32"/>
      <c r="P221" s="27"/>
    </row>
    <row r="222" spans="1:16" s="7" customFormat="1" ht="18" customHeight="1">
      <c r="A222" s="10"/>
      <c r="B222" s="27"/>
      <c r="C222" s="27"/>
      <c r="D222" s="27"/>
      <c r="E222" s="27"/>
      <c r="F222" s="27"/>
      <c r="G222" s="27"/>
      <c r="H222" s="27"/>
      <c r="I222" s="10" t="s">
        <v>1430</v>
      </c>
      <c r="J222" s="27"/>
      <c r="K222" s="11">
        <v>65</v>
      </c>
      <c r="L222" s="27"/>
      <c r="M222" s="27"/>
      <c r="N222" s="27"/>
      <c r="O222" s="32"/>
      <c r="P222" s="27"/>
    </row>
    <row r="223" spans="1:16" s="7" customFormat="1" ht="18" customHeight="1">
      <c r="A223" s="10"/>
      <c r="B223" s="27"/>
      <c r="C223" s="27"/>
      <c r="D223" s="27"/>
      <c r="E223" s="27"/>
      <c r="F223" s="27"/>
      <c r="G223" s="27"/>
      <c r="H223" s="27"/>
      <c r="I223" s="10" t="s">
        <v>527</v>
      </c>
      <c r="J223" s="27"/>
      <c r="K223" s="11">
        <v>50</v>
      </c>
      <c r="L223" s="27"/>
      <c r="M223" s="27"/>
      <c r="N223" s="27"/>
      <c r="O223" s="32"/>
      <c r="P223" s="27"/>
    </row>
    <row r="224" spans="1:16" s="7" customFormat="1" ht="18" customHeight="1">
      <c r="A224" s="10"/>
      <c r="B224" s="27"/>
      <c r="C224" s="27"/>
      <c r="D224" s="27"/>
      <c r="E224" s="27"/>
      <c r="F224" s="27"/>
      <c r="G224" s="27"/>
      <c r="H224" s="27"/>
      <c r="I224" s="10" t="s">
        <v>423</v>
      </c>
      <c r="J224" s="27"/>
      <c r="K224" s="11">
        <v>0</v>
      </c>
      <c r="L224" s="27"/>
      <c r="M224" s="27"/>
      <c r="N224" s="27"/>
      <c r="O224" s="32"/>
      <c r="P224" s="27"/>
    </row>
    <row r="225" spans="1:16" s="7" customFormat="1" ht="16.5" customHeight="1">
      <c r="A225" s="10"/>
      <c r="B225" s="27"/>
      <c r="C225" s="27"/>
      <c r="D225" s="27"/>
      <c r="E225" s="27"/>
      <c r="F225" s="27"/>
      <c r="G225" s="27"/>
      <c r="H225" s="27"/>
      <c r="I225" s="10" t="s">
        <v>646</v>
      </c>
      <c r="J225" s="27"/>
      <c r="K225" s="11">
        <v>17</v>
      </c>
      <c r="L225" s="27"/>
      <c r="M225" s="27"/>
      <c r="N225" s="27"/>
      <c r="O225" s="32"/>
      <c r="P225" s="27"/>
    </row>
    <row r="226" spans="1:16" s="7" customFormat="1" ht="18" customHeight="1">
      <c r="A226" s="10"/>
      <c r="B226" s="27"/>
      <c r="C226" s="27"/>
      <c r="D226" s="27"/>
      <c r="E226" s="27"/>
      <c r="F226" s="27"/>
      <c r="G226" s="27"/>
      <c r="H226" s="27"/>
      <c r="I226" s="10" t="s">
        <v>390</v>
      </c>
      <c r="J226" s="27"/>
      <c r="K226" s="11">
        <v>115</v>
      </c>
      <c r="L226" s="27"/>
      <c r="M226" s="27"/>
      <c r="N226" s="27"/>
      <c r="O226" s="32"/>
      <c r="P226" s="27"/>
    </row>
    <row r="227" spans="1:16" s="7" customFormat="1" ht="16.5" customHeight="1">
      <c r="A227" s="10"/>
      <c r="B227" s="27"/>
      <c r="C227" s="27"/>
      <c r="D227" s="27"/>
      <c r="E227" s="27"/>
      <c r="F227" s="27"/>
      <c r="G227" s="27"/>
      <c r="H227" s="27"/>
      <c r="I227" s="10" t="s">
        <v>352</v>
      </c>
      <c r="J227" s="27"/>
      <c r="K227" s="11">
        <v>0</v>
      </c>
      <c r="L227" s="27"/>
      <c r="M227" s="27"/>
      <c r="N227" s="27"/>
      <c r="O227" s="32"/>
      <c r="P227" s="27"/>
    </row>
    <row r="228" spans="1:16" s="7" customFormat="1" ht="16.5" customHeight="1">
      <c r="A228" s="10"/>
      <c r="B228" s="27"/>
      <c r="C228" s="27"/>
      <c r="D228" s="27"/>
      <c r="E228" s="27"/>
      <c r="F228" s="27"/>
      <c r="G228" s="27"/>
      <c r="H228" s="27"/>
      <c r="I228" s="10" t="s">
        <v>1202</v>
      </c>
      <c r="J228" s="27"/>
      <c r="K228" s="48">
        <v>0</v>
      </c>
      <c r="L228" s="27"/>
      <c r="M228" s="27"/>
      <c r="N228" s="27"/>
      <c r="O228" s="32"/>
      <c r="P228" s="27"/>
    </row>
    <row r="229" spans="1:16" s="7" customFormat="1" ht="18" customHeight="1">
      <c r="A229" s="10" t="s">
        <v>400</v>
      </c>
      <c r="B229" s="11">
        <f>SUM(C229:G229)</f>
        <v>5689</v>
      </c>
      <c r="C229" s="11">
        <v>5689</v>
      </c>
      <c r="D229" s="11">
        <v>0</v>
      </c>
      <c r="E229" s="48">
        <v>0</v>
      </c>
      <c r="F229" s="48">
        <v>0</v>
      </c>
      <c r="G229" s="11">
        <v>0</v>
      </c>
      <c r="H229" s="11">
        <v>0</v>
      </c>
      <c r="I229" s="10" t="s">
        <v>639</v>
      </c>
      <c r="J229" s="11">
        <f>SUM(K229:N229)</f>
        <v>8189</v>
      </c>
      <c r="K229" s="11">
        <v>2500</v>
      </c>
      <c r="L229" s="48">
        <v>0</v>
      </c>
      <c r="M229" s="48">
        <v>0</v>
      </c>
      <c r="N229" s="11">
        <v>5689</v>
      </c>
      <c r="O229" s="32" t="s">
        <v>38</v>
      </c>
      <c r="P229" s="11">
        <v>-2500</v>
      </c>
    </row>
    <row r="230" spans="1:16" s="7" customFormat="1" ht="18" customHeight="1">
      <c r="A230" s="10"/>
      <c r="B230" s="27"/>
      <c r="C230" s="27"/>
      <c r="D230" s="27"/>
      <c r="E230" s="27"/>
      <c r="F230" s="27"/>
      <c r="G230" s="27"/>
      <c r="H230" s="27"/>
      <c r="I230" s="10" t="s">
        <v>138</v>
      </c>
      <c r="J230" s="27"/>
      <c r="K230" s="11">
        <v>2500</v>
      </c>
      <c r="L230" s="27"/>
      <c r="M230" s="27"/>
      <c r="N230" s="27"/>
      <c r="O230" s="32"/>
      <c r="P230" s="27"/>
    </row>
    <row r="231" spans="1:16" s="7" customFormat="1" ht="18" customHeight="1">
      <c r="A231" s="10"/>
      <c r="B231" s="27"/>
      <c r="C231" s="27"/>
      <c r="D231" s="27"/>
      <c r="E231" s="27"/>
      <c r="F231" s="27"/>
      <c r="G231" s="27"/>
      <c r="H231" s="27"/>
      <c r="I231" s="10"/>
      <c r="J231" s="27"/>
      <c r="K231" s="27"/>
      <c r="L231" s="27"/>
      <c r="M231" s="27"/>
      <c r="N231" s="27"/>
      <c r="O231" s="32"/>
      <c r="P231" s="27"/>
    </row>
    <row r="232" spans="1:16" s="7" customFormat="1" ht="18" customHeight="1">
      <c r="A232" s="29" t="s">
        <v>665</v>
      </c>
      <c r="B232" s="11">
        <f>SUM(C232:G232)</f>
        <v>219677</v>
      </c>
      <c r="C232" s="11">
        <v>59282</v>
      </c>
      <c r="D232" s="11">
        <v>132180</v>
      </c>
      <c r="E232" s="11">
        <v>25715</v>
      </c>
      <c r="F232" s="11">
        <v>2500</v>
      </c>
      <c r="G232" s="11">
        <v>0</v>
      </c>
      <c r="H232" s="11">
        <v>0</v>
      </c>
      <c r="I232" s="29" t="s">
        <v>240</v>
      </c>
      <c r="J232" s="11">
        <f>SUM(K232:N232)</f>
        <v>209549</v>
      </c>
      <c r="K232" s="11">
        <v>203857</v>
      </c>
      <c r="L232" s="11">
        <v>3</v>
      </c>
      <c r="M232" s="11">
        <v>0</v>
      </c>
      <c r="N232" s="11">
        <v>5689</v>
      </c>
      <c r="O232" s="29" t="s">
        <v>617</v>
      </c>
      <c r="P232" s="11">
        <v>10128</v>
      </c>
    </row>
    <row r="233" s="7" customFormat="1" ht="14.25"/>
  </sheetData>
  <sheetProtection/>
  <mergeCells count="19">
    <mergeCell ref="O4:O5"/>
    <mergeCell ref="P4:P5"/>
    <mergeCell ref="G4:G5"/>
    <mergeCell ref="A1:P1"/>
    <mergeCell ref="A2:P2"/>
    <mergeCell ref="A3:P3"/>
    <mergeCell ref="H4:H5"/>
    <mergeCell ref="K4:K5"/>
    <mergeCell ref="L4:L5"/>
    <mergeCell ref="M4:M5"/>
    <mergeCell ref="N4:N5"/>
    <mergeCell ref="E4:E5"/>
    <mergeCell ref="F4:F5"/>
    <mergeCell ref="I4:I5"/>
    <mergeCell ref="J4:J5"/>
    <mergeCell ref="A4:A5"/>
    <mergeCell ref="B4:B5"/>
    <mergeCell ref="C4:C5"/>
    <mergeCell ref="D4:D5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80" verticalDpi="180" orientation="landscape" pageOrder="overThenDown" paperSize="12" scale="99" r:id="rId1"/>
  <headerFooter alignWithMargins="0">
    <oddFooter>&amp;C&amp;- &amp;P&amp;-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32"/>
  <sheetViews>
    <sheetView showGridLines="0" showZeros="0" zoomScalePageLayoutView="0" workbookViewId="0" topLeftCell="A202">
      <selection activeCell="F6" sqref="F1:G16384"/>
    </sheetView>
  </sheetViews>
  <sheetFormatPr defaultColWidth="9.125" defaultRowHeight="14.25"/>
  <cols>
    <col min="1" max="1" width="30.625" style="58" customWidth="1"/>
    <col min="2" max="2" width="8.75390625" style="49" customWidth="1"/>
    <col min="3" max="3" width="9.00390625" style="49" customWidth="1"/>
    <col min="4" max="5" width="8.375" style="49" customWidth="1"/>
    <col min="6" max="6" width="44.75390625" style="49" customWidth="1"/>
    <col min="7" max="7" width="12.25390625" style="49" customWidth="1"/>
    <col min="8" max="8" width="11.00390625" style="49" customWidth="1"/>
    <col min="9" max="9" width="9.25390625" style="49" customWidth="1"/>
    <col min="10" max="10" width="8.875" style="49" customWidth="1"/>
    <col min="11" max="11" width="9.50390625" style="49" customWidth="1"/>
    <col min="12" max="12" width="30.125" style="49" customWidth="1"/>
    <col min="13" max="13" width="10.50390625" style="49" customWidth="1"/>
  </cols>
  <sheetData>
    <row r="1" spans="1:13" s="49" customFormat="1" ht="38.25" customHeight="1">
      <c r="A1" s="121" t="s">
        <v>2112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7" customFormat="1" ht="16.5" customHeight="1">
      <c r="A2" s="119" t="s">
        <v>1627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s="7" customFormat="1" ht="16.5" customHeight="1">
      <c r="A3" s="119" t="s">
        <v>277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s="7" customFormat="1" ht="15.75" customHeight="1">
      <c r="A4" s="117" t="s">
        <v>993</v>
      </c>
      <c r="B4" s="116" t="s">
        <v>1454</v>
      </c>
      <c r="C4" s="116" t="s">
        <v>1351</v>
      </c>
      <c r="D4" s="116" t="s">
        <v>581</v>
      </c>
      <c r="E4" s="116" t="s">
        <v>74</v>
      </c>
      <c r="F4" s="117" t="s">
        <v>993</v>
      </c>
      <c r="G4" s="117" t="s">
        <v>757</v>
      </c>
      <c r="H4" s="116" t="s">
        <v>418</v>
      </c>
      <c r="I4" s="116" t="s">
        <v>834</v>
      </c>
      <c r="J4" s="116" t="s">
        <v>952</v>
      </c>
      <c r="K4" s="116" t="s">
        <v>1565</v>
      </c>
      <c r="L4" s="117" t="s">
        <v>993</v>
      </c>
      <c r="M4" s="116" t="s">
        <v>1403</v>
      </c>
    </row>
    <row r="5" spans="1:13" s="7" customFormat="1" ht="30" customHeight="1">
      <c r="A5" s="117"/>
      <c r="B5" s="116"/>
      <c r="C5" s="116"/>
      <c r="D5" s="116"/>
      <c r="E5" s="116"/>
      <c r="F5" s="117"/>
      <c r="G5" s="117"/>
      <c r="H5" s="116"/>
      <c r="I5" s="116"/>
      <c r="J5" s="120"/>
      <c r="K5" s="116"/>
      <c r="L5" s="117"/>
      <c r="M5" s="116"/>
    </row>
    <row r="6" spans="1:13" s="7" customFormat="1" ht="18" customHeight="1">
      <c r="A6" s="10" t="s">
        <v>311</v>
      </c>
      <c r="B6" s="11">
        <v>0</v>
      </c>
      <c r="C6" s="11">
        <v>0</v>
      </c>
      <c r="D6" s="48">
        <v>0</v>
      </c>
      <c r="E6" s="11">
        <v>0</v>
      </c>
      <c r="F6" s="10" t="s">
        <v>347</v>
      </c>
      <c r="G6" s="11">
        <f>SUM(H6:K6)</f>
        <v>0</v>
      </c>
      <c r="H6" s="11">
        <v>0</v>
      </c>
      <c r="I6" s="66">
        <v>0</v>
      </c>
      <c r="J6" s="67">
        <v>0</v>
      </c>
      <c r="K6" s="17">
        <v>0</v>
      </c>
      <c r="L6" s="32" t="s">
        <v>450</v>
      </c>
      <c r="M6" s="11">
        <v>0</v>
      </c>
    </row>
    <row r="7" spans="1:13" s="7" customFormat="1" ht="18" customHeight="1">
      <c r="A7" s="10"/>
      <c r="B7" s="27"/>
      <c r="C7" s="27"/>
      <c r="D7" s="55"/>
      <c r="E7" s="55"/>
      <c r="F7" s="10" t="s">
        <v>485</v>
      </c>
      <c r="G7" s="28"/>
      <c r="H7" s="11">
        <v>0</v>
      </c>
      <c r="I7" s="55"/>
      <c r="J7" s="68"/>
      <c r="K7" s="28"/>
      <c r="L7" s="32"/>
      <c r="M7" s="27"/>
    </row>
    <row r="8" spans="1:13" s="7" customFormat="1" ht="18" customHeight="1">
      <c r="A8" s="10"/>
      <c r="B8" s="27"/>
      <c r="C8" s="28"/>
      <c r="D8" s="28"/>
      <c r="E8" s="28"/>
      <c r="F8" s="10" t="s">
        <v>1236</v>
      </c>
      <c r="G8" s="27"/>
      <c r="H8" s="11">
        <v>0</v>
      </c>
      <c r="I8" s="27"/>
      <c r="J8" s="27"/>
      <c r="K8" s="27"/>
      <c r="L8" s="32"/>
      <c r="M8" s="27"/>
    </row>
    <row r="9" spans="1:13" s="7" customFormat="1" ht="18" customHeight="1">
      <c r="A9" s="10"/>
      <c r="B9" s="27"/>
      <c r="C9" s="28"/>
      <c r="D9" s="28"/>
      <c r="E9" s="28"/>
      <c r="F9" s="10" t="s">
        <v>197</v>
      </c>
      <c r="G9" s="27"/>
      <c r="H9" s="11">
        <v>0</v>
      </c>
      <c r="I9" s="27"/>
      <c r="J9" s="27"/>
      <c r="K9" s="27"/>
      <c r="L9" s="32"/>
      <c r="M9" s="27"/>
    </row>
    <row r="10" spans="1:13" s="7" customFormat="1" ht="18" customHeight="1">
      <c r="A10" s="10"/>
      <c r="B10" s="27"/>
      <c r="C10" s="27"/>
      <c r="D10" s="27"/>
      <c r="E10" s="27"/>
      <c r="F10" s="10" t="s">
        <v>34</v>
      </c>
      <c r="G10" s="27"/>
      <c r="H10" s="11">
        <v>0</v>
      </c>
      <c r="I10" s="27"/>
      <c r="J10" s="27"/>
      <c r="K10" s="27"/>
      <c r="L10" s="32"/>
      <c r="M10" s="27"/>
    </row>
    <row r="11" spans="1:13" s="7" customFormat="1" ht="18" customHeight="1">
      <c r="A11" s="10"/>
      <c r="B11" s="27"/>
      <c r="C11" s="27"/>
      <c r="D11" s="27"/>
      <c r="E11" s="27"/>
      <c r="F11" s="10" t="s">
        <v>1204</v>
      </c>
      <c r="G11" s="27"/>
      <c r="H11" s="11">
        <v>0</v>
      </c>
      <c r="I11" s="27"/>
      <c r="J11" s="27"/>
      <c r="K11" s="27"/>
      <c r="L11" s="32"/>
      <c r="M11" s="27"/>
    </row>
    <row r="12" spans="1:13" s="7" customFormat="1" ht="16.5" customHeight="1">
      <c r="A12" s="10"/>
      <c r="B12" s="27"/>
      <c r="C12" s="27"/>
      <c r="D12" s="27"/>
      <c r="E12" s="27"/>
      <c r="F12" s="10" t="s">
        <v>1590</v>
      </c>
      <c r="G12" s="27"/>
      <c r="H12" s="11">
        <v>0</v>
      </c>
      <c r="I12" s="27"/>
      <c r="J12" s="27"/>
      <c r="K12" s="28"/>
      <c r="L12" s="32"/>
      <c r="M12" s="27"/>
    </row>
    <row r="13" spans="1:13" s="7" customFormat="1" ht="16.5" customHeight="1">
      <c r="A13" s="10"/>
      <c r="B13" s="27"/>
      <c r="C13" s="27"/>
      <c r="D13" s="27"/>
      <c r="E13" s="27"/>
      <c r="F13" s="10" t="s">
        <v>693</v>
      </c>
      <c r="G13" s="27"/>
      <c r="H13" s="48">
        <v>0</v>
      </c>
      <c r="I13" s="27"/>
      <c r="J13" s="27"/>
      <c r="K13" s="28"/>
      <c r="L13" s="32"/>
      <c r="M13" s="27"/>
    </row>
    <row r="14" spans="1:13" s="7" customFormat="1" ht="18" customHeight="1">
      <c r="A14" s="10" t="s">
        <v>1214</v>
      </c>
      <c r="B14" s="11">
        <v>946</v>
      </c>
      <c r="C14" s="11">
        <v>0</v>
      </c>
      <c r="D14" s="48">
        <v>1206</v>
      </c>
      <c r="E14" s="48">
        <v>0</v>
      </c>
      <c r="F14" s="10" t="s">
        <v>299</v>
      </c>
      <c r="G14" s="11">
        <f>SUM(H14:K14)</f>
        <v>1872</v>
      </c>
      <c r="H14" s="11">
        <v>1872</v>
      </c>
      <c r="I14" s="48">
        <v>0</v>
      </c>
      <c r="J14" s="48">
        <v>0</v>
      </c>
      <c r="K14" s="11">
        <v>0</v>
      </c>
      <c r="L14" s="32" t="s">
        <v>1097</v>
      </c>
      <c r="M14" s="11">
        <v>280</v>
      </c>
    </row>
    <row r="15" spans="1:13" s="7" customFormat="1" ht="18" customHeight="1">
      <c r="A15" s="10"/>
      <c r="B15" s="27"/>
      <c r="C15" s="27"/>
      <c r="D15" s="27"/>
      <c r="E15" s="27"/>
      <c r="F15" s="10" t="s">
        <v>1311</v>
      </c>
      <c r="G15" s="27"/>
      <c r="H15" s="11">
        <v>1362</v>
      </c>
      <c r="I15" s="27"/>
      <c r="J15" s="27"/>
      <c r="K15" s="27"/>
      <c r="L15" s="32"/>
      <c r="M15" s="27"/>
    </row>
    <row r="16" spans="1:13" s="7" customFormat="1" ht="18" customHeight="1">
      <c r="A16" s="10"/>
      <c r="B16" s="27"/>
      <c r="C16" s="27"/>
      <c r="D16" s="27"/>
      <c r="E16" s="27"/>
      <c r="F16" s="10" t="s">
        <v>266</v>
      </c>
      <c r="G16" s="27"/>
      <c r="H16" s="11">
        <v>510</v>
      </c>
      <c r="I16" s="27"/>
      <c r="J16" s="27"/>
      <c r="K16" s="27"/>
      <c r="L16" s="32"/>
      <c r="M16" s="27"/>
    </row>
    <row r="17" spans="1:13" s="7" customFormat="1" ht="18" customHeight="1">
      <c r="A17" s="10"/>
      <c r="B17" s="27"/>
      <c r="C17" s="27"/>
      <c r="D17" s="27"/>
      <c r="E17" s="27"/>
      <c r="F17" s="10" t="s">
        <v>1230</v>
      </c>
      <c r="G17" s="27"/>
      <c r="H17" s="48">
        <v>0</v>
      </c>
      <c r="I17" s="27"/>
      <c r="J17" s="27"/>
      <c r="K17" s="27"/>
      <c r="L17" s="32"/>
      <c r="M17" s="27"/>
    </row>
    <row r="18" spans="1:13" s="7" customFormat="1" ht="16.5" customHeight="1">
      <c r="A18" s="10" t="s">
        <v>283</v>
      </c>
      <c r="B18" s="11">
        <v>220</v>
      </c>
      <c r="C18" s="11">
        <v>0</v>
      </c>
      <c r="D18" s="48">
        <v>230</v>
      </c>
      <c r="E18" s="11">
        <v>0</v>
      </c>
      <c r="F18" s="10" t="s">
        <v>1043</v>
      </c>
      <c r="G18" s="11">
        <f>SUM(H18:K18)</f>
        <v>220</v>
      </c>
      <c r="H18" s="11">
        <v>220</v>
      </c>
      <c r="I18" s="48">
        <v>0</v>
      </c>
      <c r="J18" s="11">
        <v>0</v>
      </c>
      <c r="K18" s="11">
        <v>0</v>
      </c>
      <c r="L18" s="32" t="s">
        <v>1402</v>
      </c>
      <c r="M18" s="11">
        <v>230</v>
      </c>
    </row>
    <row r="19" spans="1:13" s="7" customFormat="1" ht="18" customHeight="1">
      <c r="A19" s="10"/>
      <c r="B19" s="27"/>
      <c r="C19" s="27"/>
      <c r="D19" s="55"/>
      <c r="E19" s="55"/>
      <c r="F19" s="10" t="s">
        <v>96</v>
      </c>
      <c r="G19" s="28"/>
      <c r="H19" s="11">
        <v>220</v>
      </c>
      <c r="I19" s="55"/>
      <c r="J19" s="55"/>
      <c r="K19" s="28"/>
      <c r="L19" s="28"/>
      <c r="M19" s="27"/>
    </row>
    <row r="20" spans="1:13" s="7" customFormat="1" ht="16.5" customHeight="1">
      <c r="A20" s="10"/>
      <c r="B20" s="27"/>
      <c r="C20" s="27"/>
      <c r="D20" s="55"/>
      <c r="E20" s="55"/>
      <c r="F20" s="10" t="s">
        <v>102</v>
      </c>
      <c r="G20" s="27"/>
      <c r="H20" s="11">
        <v>0</v>
      </c>
      <c r="I20" s="55"/>
      <c r="J20" s="55"/>
      <c r="K20" s="27"/>
      <c r="L20" s="28"/>
      <c r="M20" s="27"/>
    </row>
    <row r="21" spans="1:13" s="7" customFormat="1" ht="16.5" customHeight="1">
      <c r="A21" s="10"/>
      <c r="B21" s="27"/>
      <c r="C21" s="27"/>
      <c r="D21" s="55"/>
      <c r="E21" s="55"/>
      <c r="F21" s="10" t="s">
        <v>528</v>
      </c>
      <c r="G21" s="27"/>
      <c r="H21" s="11">
        <v>220</v>
      </c>
      <c r="I21" s="55"/>
      <c r="J21" s="55"/>
      <c r="K21" s="27"/>
      <c r="L21" s="28"/>
      <c r="M21" s="27"/>
    </row>
    <row r="22" spans="1:13" s="7" customFormat="1" ht="18" customHeight="1">
      <c r="A22" s="10"/>
      <c r="B22" s="27"/>
      <c r="C22" s="27"/>
      <c r="D22" s="27"/>
      <c r="E22" s="27"/>
      <c r="F22" s="10" t="s">
        <v>265</v>
      </c>
      <c r="G22" s="27"/>
      <c r="H22" s="11">
        <v>0</v>
      </c>
      <c r="I22" s="27"/>
      <c r="J22" s="27"/>
      <c r="K22" s="27"/>
      <c r="L22" s="32"/>
      <c r="M22" s="27"/>
    </row>
    <row r="23" spans="1:13" s="7" customFormat="1" ht="16.5" customHeight="1">
      <c r="A23" s="10"/>
      <c r="B23" s="27"/>
      <c r="C23" s="27"/>
      <c r="D23" s="27"/>
      <c r="E23" s="27"/>
      <c r="F23" s="10" t="s">
        <v>906</v>
      </c>
      <c r="G23" s="27"/>
      <c r="H23" s="11">
        <v>0</v>
      </c>
      <c r="I23" s="27"/>
      <c r="J23" s="27"/>
      <c r="K23" s="27"/>
      <c r="L23" s="32"/>
      <c r="M23" s="27"/>
    </row>
    <row r="24" spans="1:13" s="7" customFormat="1" ht="16.5" customHeight="1">
      <c r="A24" s="10"/>
      <c r="B24" s="27"/>
      <c r="C24" s="27"/>
      <c r="D24" s="27"/>
      <c r="E24" s="27"/>
      <c r="F24" s="10" t="s">
        <v>1089</v>
      </c>
      <c r="G24" s="27"/>
      <c r="H24" s="48">
        <v>0</v>
      </c>
      <c r="I24" s="27"/>
      <c r="J24" s="27"/>
      <c r="K24" s="27"/>
      <c r="L24" s="32"/>
      <c r="M24" s="27"/>
    </row>
    <row r="25" spans="1:13" s="7" customFormat="1" ht="18" customHeight="1">
      <c r="A25" s="10" t="s">
        <v>357</v>
      </c>
      <c r="B25" s="11">
        <v>0</v>
      </c>
      <c r="C25" s="11">
        <v>0</v>
      </c>
      <c r="D25" s="48">
        <v>0</v>
      </c>
      <c r="E25" s="48">
        <v>0</v>
      </c>
      <c r="F25" s="10" t="s">
        <v>1169</v>
      </c>
      <c r="G25" s="11">
        <f>SUM(H25:K25)</f>
        <v>0</v>
      </c>
      <c r="H25" s="11">
        <v>0</v>
      </c>
      <c r="I25" s="48">
        <v>0</v>
      </c>
      <c r="J25" s="48">
        <v>0</v>
      </c>
      <c r="K25" s="11">
        <v>0</v>
      </c>
      <c r="L25" s="32" t="s">
        <v>1325</v>
      </c>
      <c r="M25" s="11">
        <v>0</v>
      </c>
    </row>
    <row r="26" spans="1:13" s="7" customFormat="1" ht="18" customHeight="1">
      <c r="A26" s="10"/>
      <c r="B26" s="27"/>
      <c r="C26" s="27"/>
      <c r="D26" s="27"/>
      <c r="E26" s="27"/>
      <c r="F26" s="10" t="s">
        <v>481</v>
      </c>
      <c r="G26" s="27"/>
      <c r="H26" s="11">
        <v>0</v>
      </c>
      <c r="I26" s="27"/>
      <c r="J26" s="27"/>
      <c r="K26" s="27"/>
      <c r="L26" s="32"/>
      <c r="M26" s="27"/>
    </row>
    <row r="27" spans="1:13" s="7" customFormat="1" ht="18" customHeight="1">
      <c r="A27" s="10"/>
      <c r="B27" s="27"/>
      <c r="C27" s="27"/>
      <c r="D27" s="27"/>
      <c r="E27" s="27"/>
      <c r="F27" s="10" t="s">
        <v>1439</v>
      </c>
      <c r="G27" s="27"/>
      <c r="H27" s="11">
        <v>0</v>
      </c>
      <c r="I27" s="27"/>
      <c r="J27" s="27"/>
      <c r="K27" s="27"/>
      <c r="L27" s="32"/>
      <c r="M27" s="27"/>
    </row>
    <row r="28" spans="1:13" s="7" customFormat="1" ht="18" customHeight="1">
      <c r="A28" s="10"/>
      <c r="B28" s="27"/>
      <c r="C28" s="27"/>
      <c r="D28" s="27"/>
      <c r="E28" s="27"/>
      <c r="F28" s="10" t="s">
        <v>747</v>
      </c>
      <c r="G28" s="27"/>
      <c r="H28" s="11">
        <v>0</v>
      </c>
      <c r="I28" s="27"/>
      <c r="J28" s="27"/>
      <c r="K28" s="27"/>
      <c r="L28" s="32"/>
      <c r="M28" s="27"/>
    </row>
    <row r="29" spans="1:13" s="7" customFormat="1" ht="18" customHeight="1">
      <c r="A29" s="10"/>
      <c r="B29" s="27"/>
      <c r="C29" s="27"/>
      <c r="D29" s="27"/>
      <c r="E29" s="27"/>
      <c r="F29" s="10" t="s">
        <v>1008</v>
      </c>
      <c r="G29" s="27"/>
      <c r="H29" s="48">
        <v>0</v>
      </c>
      <c r="I29" s="27"/>
      <c r="J29" s="54"/>
      <c r="K29" s="27"/>
      <c r="L29" s="32"/>
      <c r="M29" s="27"/>
    </row>
    <row r="30" spans="1:13" s="7" customFormat="1" ht="18" customHeight="1">
      <c r="A30" s="10" t="s">
        <v>624</v>
      </c>
      <c r="B30" s="11">
        <v>20</v>
      </c>
      <c r="C30" s="11">
        <v>655</v>
      </c>
      <c r="D30" s="48">
        <v>0</v>
      </c>
      <c r="E30" s="11">
        <v>0</v>
      </c>
      <c r="F30" s="32" t="s">
        <v>1213</v>
      </c>
      <c r="G30" s="11">
        <f>SUM(H30:K30)</f>
        <v>675</v>
      </c>
      <c r="H30" s="11">
        <v>675</v>
      </c>
      <c r="I30" s="66">
        <v>0</v>
      </c>
      <c r="J30" s="67">
        <v>0</v>
      </c>
      <c r="K30" s="17">
        <v>0</v>
      </c>
      <c r="L30" s="32" t="s">
        <v>1443</v>
      </c>
      <c r="M30" s="11">
        <v>0</v>
      </c>
    </row>
    <row r="31" spans="1:13" s="7" customFormat="1" ht="18" customHeight="1">
      <c r="A31" s="10" t="s">
        <v>1104</v>
      </c>
      <c r="B31" s="27"/>
      <c r="C31" s="11">
        <v>15</v>
      </c>
      <c r="D31" s="28"/>
      <c r="E31" s="28"/>
      <c r="F31" s="10" t="s">
        <v>103</v>
      </c>
      <c r="G31" s="28"/>
      <c r="H31" s="11">
        <v>675</v>
      </c>
      <c r="I31" s="55"/>
      <c r="J31" s="68"/>
      <c r="K31" s="28"/>
      <c r="L31" s="32"/>
      <c r="M31" s="27"/>
    </row>
    <row r="32" spans="1:13" s="7" customFormat="1" ht="18" customHeight="1">
      <c r="A32" s="10" t="s">
        <v>561</v>
      </c>
      <c r="B32" s="27"/>
      <c r="C32" s="11">
        <v>626</v>
      </c>
      <c r="D32" s="27"/>
      <c r="E32" s="27"/>
      <c r="F32" s="10" t="s">
        <v>1418</v>
      </c>
      <c r="G32" s="27"/>
      <c r="H32" s="11">
        <v>16</v>
      </c>
      <c r="I32" s="27"/>
      <c r="J32" s="27"/>
      <c r="K32" s="27"/>
      <c r="L32" s="32"/>
      <c r="M32" s="27"/>
    </row>
    <row r="33" spans="1:13" s="7" customFormat="1" ht="18" customHeight="1">
      <c r="A33" s="10" t="s">
        <v>746</v>
      </c>
      <c r="B33" s="27"/>
      <c r="C33" s="11">
        <v>14</v>
      </c>
      <c r="D33" s="27"/>
      <c r="E33" s="27"/>
      <c r="F33" s="10" t="s">
        <v>908</v>
      </c>
      <c r="G33" s="27"/>
      <c r="H33" s="11">
        <v>626</v>
      </c>
      <c r="I33" s="27"/>
      <c r="J33" s="27"/>
      <c r="K33" s="27"/>
      <c r="L33" s="32"/>
      <c r="M33" s="27"/>
    </row>
    <row r="34" spans="1:13" s="7" customFormat="1" ht="18" customHeight="1">
      <c r="A34" s="10" t="s">
        <v>101</v>
      </c>
      <c r="B34" s="27"/>
      <c r="C34" s="11">
        <v>0</v>
      </c>
      <c r="D34" s="27"/>
      <c r="E34" s="27"/>
      <c r="F34" s="10" t="s">
        <v>877</v>
      </c>
      <c r="G34" s="27"/>
      <c r="H34" s="11">
        <v>0</v>
      </c>
      <c r="I34" s="27"/>
      <c r="J34" s="27"/>
      <c r="K34" s="27"/>
      <c r="L34" s="32"/>
      <c r="M34" s="27"/>
    </row>
    <row r="35" spans="1:13" s="7" customFormat="1" ht="18" customHeight="1">
      <c r="A35" s="10" t="s">
        <v>1168</v>
      </c>
      <c r="B35" s="27"/>
      <c r="C35" s="11">
        <v>0</v>
      </c>
      <c r="D35" s="27"/>
      <c r="E35" s="27"/>
      <c r="F35" s="10" t="s">
        <v>1191</v>
      </c>
      <c r="G35" s="27"/>
      <c r="H35" s="11">
        <v>33</v>
      </c>
      <c r="I35" s="27"/>
      <c r="J35" s="27"/>
      <c r="K35" s="27"/>
      <c r="L35" s="32"/>
      <c r="M35" s="27"/>
    </row>
    <row r="36" spans="1:13" s="7" customFormat="1" ht="16.5" customHeight="1">
      <c r="A36" s="10"/>
      <c r="B36" s="27"/>
      <c r="C36" s="27"/>
      <c r="D36" s="27"/>
      <c r="E36" s="27"/>
      <c r="F36" s="10" t="s">
        <v>1252</v>
      </c>
      <c r="G36" s="27"/>
      <c r="H36" s="11">
        <v>0</v>
      </c>
      <c r="I36" s="27"/>
      <c r="J36" s="27"/>
      <c r="K36" s="27"/>
      <c r="L36" s="32"/>
      <c r="M36" s="27"/>
    </row>
    <row r="37" spans="1:13" s="7" customFormat="1" ht="18" customHeight="1">
      <c r="A37" s="10"/>
      <c r="B37" s="27"/>
      <c r="C37" s="27"/>
      <c r="D37" s="27"/>
      <c r="E37" s="27"/>
      <c r="F37" s="10" t="s">
        <v>1524</v>
      </c>
      <c r="G37" s="27"/>
      <c r="H37" s="11">
        <v>0</v>
      </c>
      <c r="I37" s="27"/>
      <c r="J37" s="27"/>
      <c r="K37" s="27"/>
      <c r="L37" s="32"/>
      <c r="M37" s="27"/>
    </row>
    <row r="38" spans="1:13" s="7" customFormat="1" ht="16.5" customHeight="1">
      <c r="A38" s="10"/>
      <c r="B38" s="27"/>
      <c r="C38" s="27"/>
      <c r="D38" s="27"/>
      <c r="E38" s="27"/>
      <c r="F38" s="10" t="s">
        <v>460</v>
      </c>
      <c r="G38" s="27"/>
      <c r="H38" s="11">
        <v>0</v>
      </c>
      <c r="I38" s="27"/>
      <c r="J38" s="27"/>
      <c r="K38" s="28"/>
      <c r="L38" s="32"/>
      <c r="M38" s="27"/>
    </row>
    <row r="39" spans="1:13" s="7" customFormat="1" ht="16.5" customHeight="1">
      <c r="A39" s="10"/>
      <c r="B39" s="27"/>
      <c r="C39" s="27"/>
      <c r="D39" s="27"/>
      <c r="E39" s="27"/>
      <c r="F39" s="10" t="s">
        <v>708</v>
      </c>
      <c r="G39" s="27"/>
      <c r="H39" s="48">
        <v>0</v>
      </c>
      <c r="I39" s="27"/>
      <c r="J39" s="27"/>
      <c r="K39" s="28"/>
      <c r="L39" s="32"/>
      <c r="M39" s="27"/>
    </row>
    <row r="40" spans="1:13" s="7" customFormat="1" ht="16.5" customHeight="1">
      <c r="A40" s="10" t="s">
        <v>189</v>
      </c>
      <c r="B40" s="11">
        <v>29962</v>
      </c>
      <c r="C40" s="11">
        <v>119676</v>
      </c>
      <c r="D40" s="48">
        <v>18</v>
      </c>
      <c r="E40" s="11">
        <v>2500</v>
      </c>
      <c r="F40" s="10" t="s">
        <v>1506</v>
      </c>
      <c r="G40" s="11">
        <f>SUM(H40:K40)</f>
        <v>144132</v>
      </c>
      <c r="H40" s="11">
        <v>144129</v>
      </c>
      <c r="I40" s="48">
        <v>3</v>
      </c>
      <c r="J40" s="11">
        <v>0</v>
      </c>
      <c r="K40" s="11">
        <v>0</v>
      </c>
      <c r="L40" s="32" t="s">
        <v>1365</v>
      </c>
      <c r="M40" s="11">
        <v>8024</v>
      </c>
    </row>
    <row r="41" spans="1:13" s="7" customFormat="1" ht="18" customHeight="1">
      <c r="A41" s="10" t="s">
        <v>1212</v>
      </c>
      <c r="B41" s="27"/>
      <c r="C41" s="11">
        <v>118272</v>
      </c>
      <c r="D41" s="28"/>
      <c r="E41" s="28"/>
      <c r="F41" s="10" t="s">
        <v>362</v>
      </c>
      <c r="G41" s="28"/>
      <c r="H41" s="11">
        <v>144129</v>
      </c>
      <c r="I41" s="55"/>
      <c r="J41" s="55"/>
      <c r="K41" s="28"/>
      <c r="L41" s="32"/>
      <c r="M41" s="27"/>
    </row>
    <row r="42" spans="1:13" s="7" customFormat="1" ht="18" customHeight="1">
      <c r="A42" s="10" t="s">
        <v>176</v>
      </c>
      <c r="B42" s="27"/>
      <c r="C42" s="11">
        <v>123</v>
      </c>
      <c r="D42" s="27"/>
      <c r="E42" s="27"/>
      <c r="F42" s="10" t="s">
        <v>792</v>
      </c>
      <c r="G42" s="27"/>
      <c r="H42" s="11">
        <v>139793</v>
      </c>
      <c r="I42" s="27"/>
      <c r="J42" s="27"/>
      <c r="K42" s="27"/>
      <c r="L42" s="32"/>
      <c r="M42" s="27"/>
    </row>
    <row r="43" spans="1:13" s="7" customFormat="1" ht="18" customHeight="1">
      <c r="A43" s="10" t="s">
        <v>90</v>
      </c>
      <c r="B43" s="27"/>
      <c r="C43" s="11">
        <v>206</v>
      </c>
      <c r="D43" s="27"/>
      <c r="E43" s="27"/>
      <c r="F43" s="10" t="s">
        <v>1024</v>
      </c>
      <c r="G43" s="27"/>
      <c r="H43" s="11">
        <v>883</v>
      </c>
      <c r="I43" s="27"/>
      <c r="J43" s="27"/>
      <c r="K43" s="27"/>
      <c r="L43" s="32"/>
      <c r="M43" s="27"/>
    </row>
    <row r="44" spans="1:13" s="7" customFormat="1" ht="18" customHeight="1">
      <c r="A44" s="10" t="s">
        <v>1120</v>
      </c>
      <c r="B44" s="27"/>
      <c r="C44" s="11">
        <v>-1238</v>
      </c>
      <c r="D44" s="27"/>
      <c r="E44" s="27"/>
      <c r="F44" s="10" t="s">
        <v>728</v>
      </c>
      <c r="G44" s="27"/>
      <c r="H44" s="11">
        <v>0</v>
      </c>
      <c r="I44" s="27"/>
      <c r="J44" s="27"/>
      <c r="K44" s="27"/>
      <c r="L44" s="32"/>
      <c r="M44" s="27"/>
    </row>
    <row r="45" spans="1:13" s="7" customFormat="1" ht="16.5" customHeight="1">
      <c r="A45" s="10" t="s">
        <v>1291</v>
      </c>
      <c r="B45" s="27"/>
      <c r="C45" s="11">
        <v>2313</v>
      </c>
      <c r="D45" s="27"/>
      <c r="E45" s="27"/>
      <c r="F45" s="10" t="s">
        <v>659</v>
      </c>
      <c r="G45" s="27"/>
      <c r="H45" s="11">
        <v>0</v>
      </c>
      <c r="I45" s="27"/>
      <c r="J45" s="27"/>
      <c r="K45" s="27"/>
      <c r="L45" s="32"/>
      <c r="M45" s="27"/>
    </row>
    <row r="46" spans="1:13" s="7" customFormat="1" ht="16.5" customHeight="1">
      <c r="A46" s="10"/>
      <c r="B46" s="27"/>
      <c r="C46" s="27"/>
      <c r="D46" s="27"/>
      <c r="E46" s="27"/>
      <c r="F46" s="10" t="s">
        <v>1481</v>
      </c>
      <c r="G46" s="27"/>
      <c r="H46" s="11">
        <v>1379</v>
      </c>
      <c r="I46" s="27"/>
      <c r="J46" s="27"/>
      <c r="K46" s="27"/>
      <c r="L46" s="32"/>
      <c r="M46" s="27"/>
    </row>
    <row r="47" spans="1:13" s="7" customFormat="1" ht="18" customHeight="1">
      <c r="A47" s="10"/>
      <c r="B47" s="27"/>
      <c r="C47" s="27"/>
      <c r="D47" s="27"/>
      <c r="E47" s="27"/>
      <c r="F47" s="10" t="s">
        <v>394</v>
      </c>
      <c r="G47" s="27"/>
      <c r="H47" s="11">
        <v>148</v>
      </c>
      <c r="I47" s="27"/>
      <c r="J47" s="27"/>
      <c r="K47" s="27"/>
      <c r="L47" s="32"/>
      <c r="M47" s="27"/>
    </row>
    <row r="48" spans="1:13" s="7" customFormat="1" ht="18" customHeight="1">
      <c r="A48" s="10"/>
      <c r="B48" s="27"/>
      <c r="C48" s="27"/>
      <c r="D48" s="27"/>
      <c r="E48" s="27"/>
      <c r="F48" s="10" t="s">
        <v>908</v>
      </c>
      <c r="G48" s="27"/>
      <c r="H48" s="11">
        <v>0</v>
      </c>
      <c r="I48" s="27"/>
      <c r="J48" s="27"/>
      <c r="K48" s="27"/>
      <c r="L48" s="32"/>
      <c r="M48" s="27"/>
    </row>
    <row r="49" spans="1:13" s="7" customFormat="1" ht="18" customHeight="1">
      <c r="A49" s="10"/>
      <c r="B49" s="27"/>
      <c r="C49" s="27"/>
      <c r="D49" s="27"/>
      <c r="E49" s="27"/>
      <c r="F49" s="10" t="s">
        <v>480</v>
      </c>
      <c r="G49" s="27"/>
      <c r="H49" s="11">
        <v>0</v>
      </c>
      <c r="I49" s="27"/>
      <c r="J49" s="27"/>
      <c r="K49" s="27"/>
      <c r="L49" s="32"/>
      <c r="M49" s="27"/>
    </row>
    <row r="50" spans="1:13" s="7" customFormat="1" ht="18" customHeight="1">
      <c r="A50" s="10"/>
      <c r="B50" s="27"/>
      <c r="C50" s="27"/>
      <c r="D50" s="27"/>
      <c r="E50" s="27"/>
      <c r="F50" s="10" t="s">
        <v>399</v>
      </c>
      <c r="G50" s="27"/>
      <c r="H50" s="11">
        <v>0</v>
      </c>
      <c r="I50" s="27"/>
      <c r="J50" s="27"/>
      <c r="K50" s="27"/>
      <c r="L50" s="32"/>
      <c r="M50" s="27"/>
    </row>
    <row r="51" spans="1:13" s="7" customFormat="1" ht="18" customHeight="1">
      <c r="A51" s="10"/>
      <c r="B51" s="27"/>
      <c r="C51" s="27"/>
      <c r="D51" s="27"/>
      <c r="E51" s="27"/>
      <c r="F51" s="10" t="s">
        <v>877</v>
      </c>
      <c r="G51" s="27"/>
      <c r="H51" s="11">
        <v>18</v>
      </c>
      <c r="I51" s="27"/>
      <c r="J51" s="27"/>
      <c r="K51" s="27"/>
      <c r="L51" s="32"/>
      <c r="M51" s="27"/>
    </row>
    <row r="52" spans="1:13" s="7" customFormat="1" ht="16.5" customHeight="1">
      <c r="A52" s="10"/>
      <c r="B52" s="27"/>
      <c r="C52" s="27"/>
      <c r="D52" s="27"/>
      <c r="E52" s="27"/>
      <c r="F52" s="10" t="s">
        <v>1252</v>
      </c>
      <c r="G52" s="27"/>
      <c r="H52" s="11">
        <v>0</v>
      </c>
      <c r="I52" s="27"/>
      <c r="J52" s="27"/>
      <c r="K52" s="27"/>
      <c r="L52" s="32"/>
      <c r="M52" s="27"/>
    </row>
    <row r="53" spans="1:13" s="7" customFormat="1" ht="18" customHeight="1">
      <c r="A53" s="10"/>
      <c r="B53" s="27"/>
      <c r="C53" s="27"/>
      <c r="D53" s="27"/>
      <c r="E53" s="27"/>
      <c r="F53" s="10" t="s">
        <v>1338</v>
      </c>
      <c r="G53" s="27"/>
      <c r="H53" s="11">
        <v>1908</v>
      </c>
      <c r="I53" s="27"/>
      <c r="J53" s="27"/>
      <c r="K53" s="27"/>
      <c r="L53" s="32"/>
      <c r="M53" s="27"/>
    </row>
    <row r="54" spans="1:13" s="7" customFormat="1" ht="16.5" customHeight="1">
      <c r="A54" s="10"/>
      <c r="B54" s="27"/>
      <c r="C54" s="27"/>
      <c r="D54" s="27"/>
      <c r="E54" s="27"/>
      <c r="F54" s="10" t="s">
        <v>745</v>
      </c>
      <c r="G54" s="27"/>
      <c r="H54" s="11">
        <v>0</v>
      </c>
      <c r="I54" s="27"/>
      <c r="J54" s="27"/>
      <c r="K54" s="27"/>
      <c r="L54" s="32"/>
      <c r="M54" s="27"/>
    </row>
    <row r="55" spans="1:13" s="7" customFormat="1" ht="16.5" customHeight="1">
      <c r="A55" s="10"/>
      <c r="B55" s="27"/>
      <c r="C55" s="27"/>
      <c r="D55" s="27"/>
      <c r="E55" s="27"/>
      <c r="F55" s="10" t="s">
        <v>1225</v>
      </c>
      <c r="G55" s="27"/>
      <c r="H55" s="48">
        <v>0</v>
      </c>
      <c r="I55" s="27"/>
      <c r="J55" s="27"/>
      <c r="K55" s="27"/>
      <c r="L55" s="32"/>
      <c r="M55" s="27"/>
    </row>
    <row r="56" spans="1:13" s="7" customFormat="1" ht="16.5" customHeight="1">
      <c r="A56" s="10" t="s">
        <v>79</v>
      </c>
      <c r="B56" s="11">
        <v>0</v>
      </c>
      <c r="C56" s="11">
        <v>645</v>
      </c>
      <c r="D56" s="48">
        <v>0</v>
      </c>
      <c r="E56" s="11">
        <v>0</v>
      </c>
      <c r="F56" s="10" t="s">
        <v>1480</v>
      </c>
      <c r="G56" s="11">
        <f>SUM(H56:K56)</f>
        <v>605</v>
      </c>
      <c r="H56" s="11">
        <v>605</v>
      </c>
      <c r="I56" s="48">
        <v>0</v>
      </c>
      <c r="J56" s="11">
        <v>0</v>
      </c>
      <c r="K56" s="11">
        <v>0</v>
      </c>
      <c r="L56" s="32" t="s">
        <v>8</v>
      </c>
      <c r="M56" s="11">
        <v>40</v>
      </c>
    </row>
    <row r="57" spans="1:13" s="7" customFormat="1" ht="16.5" customHeight="1">
      <c r="A57" s="10"/>
      <c r="B57" s="27"/>
      <c r="C57" s="27"/>
      <c r="D57" s="28"/>
      <c r="E57" s="28"/>
      <c r="F57" s="10" t="s">
        <v>540</v>
      </c>
      <c r="G57" s="28"/>
      <c r="H57" s="11">
        <v>605</v>
      </c>
      <c r="I57" s="55"/>
      <c r="J57" s="55"/>
      <c r="K57" s="28"/>
      <c r="L57" s="32"/>
      <c r="M57" s="27"/>
    </row>
    <row r="58" spans="1:13" s="7" customFormat="1" ht="18" customHeight="1">
      <c r="A58" s="10"/>
      <c r="B58" s="27"/>
      <c r="C58" s="27"/>
      <c r="D58" s="27"/>
      <c r="E58" s="27"/>
      <c r="F58" s="10" t="s">
        <v>320</v>
      </c>
      <c r="G58" s="27"/>
      <c r="H58" s="11">
        <v>605</v>
      </c>
      <c r="I58" s="27"/>
      <c r="J58" s="27"/>
      <c r="K58" s="27"/>
      <c r="L58" s="32"/>
      <c r="M58" s="27"/>
    </row>
    <row r="59" spans="1:13" s="7" customFormat="1" ht="18" customHeight="1">
      <c r="A59" s="10"/>
      <c r="B59" s="27"/>
      <c r="C59" s="27"/>
      <c r="D59" s="27"/>
      <c r="E59" s="27"/>
      <c r="F59" s="10" t="s">
        <v>590</v>
      </c>
      <c r="G59" s="27"/>
      <c r="H59" s="11">
        <v>0</v>
      </c>
      <c r="I59" s="27"/>
      <c r="J59" s="27"/>
      <c r="K59" s="27"/>
      <c r="L59" s="32"/>
      <c r="M59" s="27"/>
    </row>
    <row r="60" spans="1:13" s="7" customFormat="1" ht="18" customHeight="1">
      <c r="A60" s="10"/>
      <c r="B60" s="27"/>
      <c r="C60" s="27"/>
      <c r="D60" s="27"/>
      <c r="E60" s="27"/>
      <c r="F60" s="10" t="s">
        <v>1270</v>
      </c>
      <c r="G60" s="27"/>
      <c r="H60" s="11">
        <v>0</v>
      </c>
      <c r="I60" s="27"/>
      <c r="J60" s="27"/>
      <c r="K60" s="27"/>
      <c r="L60" s="32"/>
      <c r="M60" s="27"/>
    </row>
    <row r="61" spans="1:13" s="7" customFormat="1" ht="18" customHeight="1">
      <c r="A61" s="10"/>
      <c r="B61" s="27"/>
      <c r="C61" s="27"/>
      <c r="D61" s="27"/>
      <c r="E61" s="27"/>
      <c r="F61" s="10" t="s">
        <v>957</v>
      </c>
      <c r="G61" s="27"/>
      <c r="H61" s="11">
        <v>0</v>
      </c>
      <c r="I61" s="27"/>
      <c r="J61" s="27"/>
      <c r="K61" s="27"/>
      <c r="L61" s="32"/>
      <c r="M61" s="27"/>
    </row>
    <row r="62" spans="1:13" s="7" customFormat="1" ht="18" customHeight="1">
      <c r="A62" s="10"/>
      <c r="B62" s="27"/>
      <c r="C62" s="27"/>
      <c r="D62" s="27"/>
      <c r="E62" s="27"/>
      <c r="F62" s="10" t="s">
        <v>183</v>
      </c>
      <c r="G62" s="27"/>
      <c r="H62" s="11">
        <v>0</v>
      </c>
      <c r="I62" s="27"/>
      <c r="J62" s="27"/>
      <c r="K62" s="27"/>
      <c r="L62" s="32"/>
      <c r="M62" s="27"/>
    </row>
    <row r="63" spans="1:13" s="7" customFormat="1" ht="17.25" customHeight="1">
      <c r="A63" s="10"/>
      <c r="B63" s="27"/>
      <c r="C63" s="27"/>
      <c r="D63" s="27"/>
      <c r="E63" s="27"/>
      <c r="F63" s="10" t="s">
        <v>119</v>
      </c>
      <c r="G63" s="27"/>
      <c r="H63" s="11">
        <v>0</v>
      </c>
      <c r="I63" s="27"/>
      <c r="J63" s="27"/>
      <c r="K63" s="27"/>
      <c r="L63" s="32"/>
      <c r="M63" s="27"/>
    </row>
    <row r="64" spans="1:13" s="7" customFormat="1" ht="16.5" customHeight="1">
      <c r="A64" s="10"/>
      <c r="B64" s="27"/>
      <c r="C64" s="27"/>
      <c r="D64" s="27"/>
      <c r="E64" s="27"/>
      <c r="F64" s="10" t="s">
        <v>1269</v>
      </c>
      <c r="G64" s="27"/>
      <c r="H64" s="48">
        <v>0</v>
      </c>
      <c r="I64" s="27"/>
      <c r="J64" s="27"/>
      <c r="K64" s="27"/>
      <c r="L64" s="32"/>
      <c r="M64" s="27"/>
    </row>
    <row r="65" spans="1:13" s="7" customFormat="1" ht="16.5" customHeight="1">
      <c r="A65" s="10" t="s">
        <v>465</v>
      </c>
      <c r="B65" s="11">
        <v>62</v>
      </c>
      <c r="C65" s="11">
        <v>2418</v>
      </c>
      <c r="D65" s="48">
        <v>0</v>
      </c>
      <c r="E65" s="11">
        <v>0</v>
      </c>
      <c r="F65" s="10" t="s">
        <v>1563</v>
      </c>
      <c r="G65" s="11">
        <f>SUM(H65:K65)</f>
        <v>796</v>
      </c>
      <c r="H65" s="11">
        <v>796</v>
      </c>
      <c r="I65" s="48">
        <v>0</v>
      </c>
      <c r="J65" s="11">
        <v>0</v>
      </c>
      <c r="K65" s="11">
        <v>0</v>
      </c>
      <c r="L65" s="32" t="s">
        <v>84</v>
      </c>
      <c r="M65" s="11">
        <v>1684</v>
      </c>
    </row>
    <row r="66" spans="1:13" s="7" customFormat="1" ht="16.5" customHeight="1">
      <c r="A66" s="10"/>
      <c r="B66" s="27"/>
      <c r="C66" s="27"/>
      <c r="D66" s="28"/>
      <c r="E66" s="28"/>
      <c r="F66" s="10" t="s">
        <v>35</v>
      </c>
      <c r="G66" s="28"/>
      <c r="H66" s="11">
        <v>796</v>
      </c>
      <c r="I66" s="55"/>
      <c r="J66" s="55"/>
      <c r="K66" s="28"/>
      <c r="L66" s="32"/>
      <c r="M66" s="27"/>
    </row>
    <row r="67" spans="1:13" s="7" customFormat="1" ht="18" customHeight="1">
      <c r="A67" s="10"/>
      <c r="B67" s="27"/>
      <c r="C67" s="27"/>
      <c r="D67" s="27"/>
      <c r="E67" s="27"/>
      <c r="F67" s="10" t="s">
        <v>792</v>
      </c>
      <c r="G67" s="27"/>
      <c r="H67" s="11">
        <v>0</v>
      </c>
      <c r="I67" s="27"/>
      <c r="J67" s="27"/>
      <c r="K67" s="27"/>
      <c r="L67" s="32"/>
      <c r="M67" s="27"/>
    </row>
    <row r="68" spans="1:13" s="7" customFormat="1" ht="18" customHeight="1">
      <c r="A68" s="10"/>
      <c r="B68" s="27"/>
      <c r="C68" s="27"/>
      <c r="D68" s="27"/>
      <c r="E68" s="27"/>
      <c r="F68" s="10" t="s">
        <v>1024</v>
      </c>
      <c r="G68" s="27"/>
      <c r="H68" s="11">
        <v>796</v>
      </c>
      <c r="I68" s="27"/>
      <c r="J68" s="27"/>
      <c r="K68" s="27"/>
      <c r="L68" s="32"/>
      <c r="M68" s="27"/>
    </row>
    <row r="69" spans="1:13" s="7" customFormat="1" ht="18" customHeight="1">
      <c r="A69" s="10"/>
      <c r="B69" s="27"/>
      <c r="C69" s="27"/>
      <c r="D69" s="27"/>
      <c r="E69" s="27"/>
      <c r="F69" s="10" t="s">
        <v>690</v>
      </c>
      <c r="G69" s="27"/>
      <c r="H69" s="11">
        <v>0</v>
      </c>
      <c r="I69" s="27"/>
      <c r="J69" s="27"/>
      <c r="K69" s="27"/>
      <c r="L69" s="32"/>
      <c r="M69" s="27"/>
    </row>
    <row r="70" spans="1:13" s="7" customFormat="1" ht="16.5" customHeight="1">
      <c r="A70" s="10"/>
      <c r="B70" s="27"/>
      <c r="C70" s="27"/>
      <c r="D70" s="27"/>
      <c r="E70" s="27"/>
      <c r="F70" s="10" t="s">
        <v>1242</v>
      </c>
      <c r="G70" s="27"/>
      <c r="H70" s="11">
        <v>0</v>
      </c>
      <c r="I70" s="27"/>
      <c r="J70" s="27"/>
      <c r="K70" s="27"/>
      <c r="L70" s="32"/>
      <c r="M70" s="27"/>
    </row>
    <row r="71" spans="1:13" s="7" customFormat="1" ht="16.5" customHeight="1">
      <c r="A71" s="10"/>
      <c r="B71" s="27"/>
      <c r="C71" s="27"/>
      <c r="D71" s="27"/>
      <c r="E71" s="27"/>
      <c r="F71" s="10" t="s">
        <v>982</v>
      </c>
      <c r="G71" s="27"/>
      <c r="H71" s="48">
        <v>0</v>
      </c>
      <c r="I71" s="27"/>
      <c r="J71" s="27"/>
      <c r="K71" s="27"/>
      <c r="L71" s="32"/>
      <c r="M71" s="27"/>
    </row>
    <row r="72" spans="1:13" s="7" customFormat="1" ht="16.5" customHeight="1">
      <c r="A72" s="10" t="s">
        <v>385</v>
      </c>
      <c r="B72" s="11">
        <v>12924</v>
      </c>
      <c r="C72" s="11">
        <v>447</v>
      </c>
      <c r="D72" s="48">
        <v>0</v>
      </c>
      <c r="E72" s="11">
        <v>0</v>
      </c>
      <c r="F72" s="10" t="s">
        <v>1251</v>
      </c>
      <c r="G72" s="11">
        <f>SUM(H72:K72)</f>
        <v>13105</v>
      </c>
      <c r="H72" s="11">
        <v>13105</v>
      </c>
      <c r="I72" s="48">
        <v>0</v>
      </c>
      <c r="J72" s="11">
        <v>0</v>
      </c>
      <c r="K72" s="11">
        <v>0</v>
      </c>
      <c r="L72" s="32" t="s">
        <v>67</v>
      </c>
      <c r="M72" s="11">
        <v>266</v>
      </c>
    </row>
    <row r="73" spans="1:13" s="7" customFormat="1" ht="16.5" customHeight="1">
      <c r="A73" s="10"/>
      <c r="B73" s="27"/>
      <c r="C73" s="27"/>
      <c r="D73" s="28"/>
      <c r="E73" s="28"/>
      <c r="F73" s="10" t="s">
        <v>348</v>
      </c>
      <c r="G73" s="28"/>
      <c r="H73" s="11">
        <v>13105</v>
      </c>
      <c r="I73" s="55"/>
      <c r="J73" s="55"/>
      <c r="K73" s="28"/>
      <c r="L73" s="32"/>
      <c r="M73" s="27"/>
    </row>
    <row r="74" spans="1:13" s="7" customFormat="1" ht="16.5" customHeight="1">
      <c r="A74" s="10"/>
      <c r="B74" s="27"/>
      <c r="C74" s="27"/>
      <c r="D74" s="55"/>
      <c r="E74" s="55"/>
      <c r="F74" s="10" t="s">
        <v>1020</v>
      </c>
      <c r="G74" s="27"/>
      <c r="H74" s="11">
        <v>0</v>
      </c>
      <c r="I74" s="55"/>
      <c r="J74" s="55"/>
      <c r="K74" s="27"/>
      <c r="L74" s="32"/>
      <c r="M74" s="27"/>
    </row>
    <row r="75" spans="1:13" s="7" customFormat="1" ht="16.5" customHeight="1">
      <c r="A75" s="10"/>
      <c r="B75" s="27"/>
      <c r="C75" s="27"/>
      <c r="D75" s="55"/>
      <c r="E75" s="55"/>
      <c r="F75" s="10" t="s">
        <v>589</v>
      </c>
      <c r="G75" s="27"/>
      <c r="H75" s="48">
        <v>0</v>
      </c>
      <c r="I75" s="55"/>
      <c r="J75" s="55"/>
      <c r="K75" s="27"/>
      <c r="L75" s="32"/>
      <c r="M75" s="27"/>
    </row>
    <row r="76" spans="1:13" s="7" customFormat="1" ht="16.5" customHeight="1">
      <c r="A76" s="10" t="s">
        <v>68</v>
      </c>
      <c r="B76" s="11">
        <v>3554</v>
      </c>
      <c r="C76" s="11">
        <v>0</v>
      </c>
      <c r="D76" s="48">
        <v>4643</v>
      </c>
      <c r="E76" s="48">
        <v>0</v>
      </c>
      <c r="F76" s="10" t="s">
        <v>374</v>
      </c>
      <c r="G76" s="11">
        <f>SUM(H76:K76)</f>
        <v>7493</v>
      </c>
      <c r="H76" s="11">
        <v>7493</v>
      </c>
      <c r="I76" s="48">
        <v>0</v>
      </c>
      <c r="J76" s="48">
        <v>0</v>
      </c>
      <c r="K76" s="11">
        <v>0</v>
      </c>
      <c r="L76" s="32" t="s">
        <v>1401</v>
      </c>
      <c r="M76" s="11">
        <v>704</v>
      </c>
    </row>
    <row r="77" spans="1:13" s="7" customFormat="1" ht="16.5" customHeight="1">
      <c r="A77" s="10" t="s">
        <v>771</v>
      </c>
      <c r="B77" s="27"/>
      <c r="C77" s="11">
        <v>0</v>
      </c>
      <c r="D77" s="28"/>
      <c r="E77" s="28"/>
      <c r="F77" s="10" t="s">
        <v>1090</v>
      </c>
      <c r="G77" s="28"/>
      <c r="H77" s="11">
        <v>7493</v>
      </c>
      <c r="I77" s="55"/>
      <c r="J77" s="55"/>
      <c r="K77" s="28"/>
      <c r="L77" s="32"/>
      <c r="M77" s="27"/>
    </row>
    <row r="78" spans="1:13" s="7" customFormat="1" ht="18" customHeight="1">
      <c r="A78" s="10" t="s">
        <v>1494</v>
      </c>
      <c r="B78" s="27"/>
      <c r="C78" s="11">
        <v>0</v>
      </c>
      <c r="D78" s="27"/>
      <c r="E78" s="27"/>
      <c r="F78" s="10" t="s">
        <v>1324</v>
      </c>
      <c r="G78" s="27"/>
      <c r="H78" s="11">
        <v>0</v>
      </c>
      <c r="I78" s="27"/>
      <c r="J78" s="27"/>
      <c r="K78" s="27"/>
      <c r="L78" s="32"/>
      <c r="M78" s="27"/>
    </row>
    <row r="79" spans="1:13" s="7" customFormat="1" ht="18" customHeight="1">
      <c r="A79" s="10"/>
      <c r="B79" s="27"/>
      <c r="C79" s="27"/>
      <c r="D79" s="27"/>
      <c r="E79" s="27"/>
      <c r="F79" s="10" t="s">
        <v>714</v>
      </c>
      <c r="G79" s="27"/>
      <c r="H79" s="11">
        <v>6412</v>
      </c>
      <c r="I79" s="27"/>
      <c r="J79" s="27"/>
      <c r="K79" s="27"/>
      <c r="L79" s="32"/>
      <c r="M79" s="27"/>
    </row>
    <row r="80" spans="1:13" s="7" customFormat="1" ht="18" customHeight="1">
      <c r="A80" s="10"/>
      <c r="B80" s="27"/>
      <c r="C80" s="27"/>
      <c r="D80" s="27"/>
      <c r="E80" s="27"/>
      <c r="F80" s="10" t="s">
        <v>1379</v>
      </c>
      <c r="G80" s="27"/>
      <c r="H80" s="11">
        <v>1081</v>
      </c>
      <c r="I80" s="27"/>
      <c r="J80" s="27"/>
      <c r="K80" s="27"/>
      <c r="L80" s="32"/>
      <c r="M80" s="27"/>
    </row>
    <row r="81" spans="1:13" s="7" customFormat="1" ht="18" customHeight="1">
      <c r="A81" s="10"/>
      <c r="B81" s="27"/>
      <c r="C81" s="27"/>
      <c r="D81" s="27"/>
      <c r="E81" s="27"/>
      <c r="F81" s="10" t="s">
        <v>1574</v>
      </c>
      <c r="G81" s="27"/>
      <c r="H81" s="11">
        <v>0</v>
      </c>
      <c r="I81" s="27"/>
      <c r="J81" s="27"/>
      <c r="K81" s="27"/>
      <c r="L81" s="32"/>
      <c r="M81" s="27"/>
    </row>
    <row r="82" spans="1:13" s="7" customFormat="1" ht="16.5" customHeight="1">
      <c r="A82" s="10"/>
      <c r="B82" s="27"/>
      <c r="C82" s="27"/>
      <c r="D82" s="27"/>
      <c r="E82" s="27"/>
      <c r="F82" s="10" t="s">
        <v>188</v>
      </c>
      <c r="G82" s="27"/>
      <c r="H82" s="11">
        <v>0</v>
      </c>
      <c r="I82" s="27"/>
      <c r="J82" s="27"/>
      <c r="K82" s="27"/>
      <c r="L82" s="32"/>
      <c r="M82" s="27"/>
    </row>
    <row r="83" spans="1:13" s="7" customFormat="1" ht="16.5" customHeight="1">
      <c r="A83" s="10"/>
      <c r="B83" s="27"/>
      <c r="C83" s="27"/>
      <c r="D83" s="27"/>
      <c r="E83" s="27"/>
      <c r="F83" s="10" t="s">
        <v>956</v>
      </c>
      <c r="G83" s="27"/>
      <c r="H83" s="11">
        <v>0</v>
      </c>
      <c r="I83" s="27"/>
      <c r="J83" s="27"/>
      <c r="K83" s="27"/>
      <c r="L83" s="32"/>
      <c r="M83" s="27"/>
    </row>
    <row r="84" spans="1:13" s="7" customFormat="1" ht="16.5" customHeight="1">
      <c r="A84" s="10"/>
      <c r="B84" s="27"/>
      <c r="C84" s="27"/>
      <c r="D84" s="27"/>
      <c r="E84" s="27"/>
      <c r="F84" s="10" t="s">
        <v>808</v>
      </c>
      <c r="G84" s="27"/>
      <c r="H84" s="48">
        <v>0</v>
      </c>
      <c r="I84" s="27"/>
      <c r="J84" s="27"/>
      <c r="K84" s="27"/>
      <c r="L84" s="32"/>
      <c r="M84" s="27"/>
    </row>
    <row r="85" spans="1:13" s="7" customFormat="1" ht="16.5" customHeight="1">
      <c r="A85" s="10" t="s">
        <v>3</v>
      </c>
      <c r="B85" s="11">
        <v>1039</v>
      </c>
      <c r="C85" s="11">
        <v>7142</v>
      </c>
      <c r="D85" s="48">
        <v>0</v>
      </c>
      <c r="E85" s="11">
        <v>0</v>
      </c>
      <c r="F85" s="10" t="s">
        <v>303</v>
      </c>
      <c r="G85" s="11">
        <f>SUM(H85:K85)</f>
        <v>7860</v>
      </c>
      <c r="H85" s="11">
        <v>7860</v>
      </c>
      <c r="I85" s="48">
        <v>0</v>
      </c>
      <c r="J85" s="11">
        <v>0</v>
      </c>
      <c r="K85" s="11">
        <v>0</v>
      </c>
      <c r="L85" s="32" t="s">
        <v>42</v>
      </c>
      <c r="M85" s="11">
        <v>321</v>
      </c>
    </row>
    <row r="86" spans="1:13" s="7" customFormat="1" ht="16.5" customHeight="1">
      <c r="A86" s="10"/>
      <c r="B86" s="27"/>
      <c r="C86" s="27"/>
      <c r="D86" s="28"/>
      <c r="E86" s="28"/>
      <c r="F86" s="10" t="s">
        <v>1139</v>
      </c>
      <c r="G86" s="28"/>
      <c r="H86" s="11">
        <v>7860</v>
      </c>
      <c r="I86" s="28"/>
      <c r="J86" s="55"/>
      <c r="K86" s="28"/>
      <c r="L86" s="32"/>
      <c r="M86" s="27"/>
    </row>
    <row r="87" spans="1:13" s="7" customFormat="1" ht="16.5" customHeight="1">
      <c r="A87" s="10"/>
      <c r="B87" s="27"/>
      <c r="C87" s="27"/>
      <c r="D87" s="55"/>
      <c r="E87" s="55"/>
      <c r="F87" s="10" t="s">
        <v>320</v>
      </c>
      <c r="G87" s="27"/>
      <c r="H87" s="11">
        <v>5732</v>
      </c>
      <c r="I87" s="55"/>
      <c r="J87" s="55"/>
      <c r="K87" s="27"/>
      <c r="L87" s="32"/>
      <c r="M87" s="27"/>
    </row>
    <row r="88" spans="1:13" s="7" customFormat="1" ht="16.5" customHeight="1">
      <c r="A88" s="10"/>
      <c r="B88" s="27"/>
      <c r="C88" s="27"/>
      <c r="D88" s="55"/>
      <c r="E88" s="55"/>
      <c r="F88" s="10" t="s">
        <v>590</v>
      </c>
      <c r="G88" s="27"/>
      <c r="H88" s="11">
        <v>2128</v>
      </c>
      <c r="I88" s="55"/>
      <c r="J88" s="55"/>
      <c r="K88" s="27"/>
      <c r="L88" s="32"/>
      <c r="M88" s="27"/>
    </row>
    <row r="89" spans="1:13" s="7" customFormat="1" ht="16.5" customHeight="1">
      <c r="A89" s="10"/>
      <c r="B89" s="27"/>
      <c r="C89" s="27"/>
      <c r="D89" s="55"/>
      <c r="E89" s="55"/>
      <c r="F89" s="10" t="s">
        <v>1270</v>
      </c>
      <c r="G89" s="27"/>
      <c r="H89" s="11">
        <v>0</v>
      </c>
      <c r="I89" s="55"/>
      <c r="J89" s="55"/>
      <c r="K89" s="27"/>
      <c r="L89" s="32"/>
      <c r="M89" s="27"/>
    </row>
    <row r="90" spans="1:13" s="7" customFormat="1" ht="16.5" customHeight="1">
      <c r="A90" s="10"/>
      <c r="B90" s="27"/>
      <c r="C90" s="27"/>
      <c r="D90" s="55"/>
      <c r="E90" s="55"/>
      <c r="F90" s="10" t="s">
        <v>957</v>
      </c>
      <c r="G90" s="27"/>
      <c r="H90" s="11">
        <v>0</v>
      </c>
      <c r="I90" s="55"/>
      <c r="J90" s="55"/>
      <c r="K90" s="27"/>
      <c r="L90" s="32"/>
      <c r="M90" s="27"/>
    </row>
    <row r="91" spans="1:13" s="7" customFormat="1" ht="18" customHeight="1">
      <c r="A91" s="10"/>
      <c r="B91" s="27"/>
      <c r="C91" s="27"/>
      <c r="D91" s="27"/>
      <c r="E91" s="27"/>
      <c r="F91" s="10" t="s">
        <v>129</v>
      </c>
      <c r="G91" s="27"/>
      <c r="H91" s="11">
        <v>0</v>
      </c>
      <c r="I91" s="27"/>
      <c r="J91" s="27"/>
      <c r="K91" s="27"/>
      <c r="L91" s="32"/>
      <c r="M91" s="27"/>
    </row>
    <row r="92" spans="1:13" s="7" customFormat="1" ht="16.5" customHeight="1">
      <c r="A92" s="10"/>
      <c r="B92" s="27"/>
      <c r="C92" s="27"/>
      <c r="D92" s="27"/>
      <c r="E92" s="27"/>
      <c r="F92" s="10" t="s">
        <v>1262</v>
      </c>
      <c r="G92" s="27"/>
      <c r="H92" s="11">
        <v>0</v>
      </c>
      <c r="I92" s="27"/>
      <c r="J92" s="27"/>
      <c r="K92" s="27"/>
      <c r="L92" s="32"/>
      <c r="M92" s="27"/>
    </row>
    <row r="93" spans="1:13" s="7" customFormat="1" ht="16.5" customHeight="1">
      <c r="A93" s="10"/>
      <c r="B93" s="27"/>
      <c r="C93" s="27"/>
      <c r="D93" s="27"/>
      <c r="E93" s="27"/>
      <c r="F93" s="10" t="s">
        <v>539</v>
      </c>
      <c r="G93" s="27"/>
      <c r="H93" s="48">
        <v>0</v>
      </c>
      <c r="I93" s="27"/>
      <c r="J93" s="27"/>
      <c r="K93" s="27"/>
      <c r="L93" s="32"/>
      <c r="M93" s="27"/>
    </row>
    <row r="94" spans="1:13" s="7" customFormat="1" ht="16.5" customHeight="1">
      <c r="A94" s="10" t="s">
        <v>1358</v>
      </c>
      <c r="B94" s="11">
        <v>0</v>
      </c>
      <c r="C94" s="11">
        <v>555</v>
      </c>
      <c r="D94" s="48">
        <v>0</v>
      </c>
      <c r="E94" s="11">
        <v>0</v>
      </c>
      <c r="F94" s="10" t="s">
        <v>1280</v>
      </c>
      <c r="G94" s="11">
        <f>SUM(H94:K94)</f>
        <v>555</v>
      </c>
      <c r="H94" s="11">
        <v>555</v>
      </c>
      <c r="I94" s="48">
        <v>0</v>
      </c>
      <c r="J94" s="11">
        <v>0</v>
      </c>
      <c r="K94" s="11">
        <v>0</v>
      </c>
      <c r="L94" s="32" t="s">
        <v>1553</v>
      </c>
      <c r="M94" s="11">
        <v>0</v>
      </c>
    </row>
    <row r="95" spans="1:13" s="7" customFormat="1" ht="16.5" customHeight="1">
      <c r="A95" s="10"/>
      <c r="B95" s="27"/>
      <c r="C95" s="27"/>
      <c r="D95" s="27"/>
      <c r="E95" s="27"/>
      <c r="F95" s="10" t="s">
        <v>1380</v>
      </c>
      <c r="G95" s="27"/>
      <c r="H95" s="11">
        <v>555</v>
      </c>
      <c r="I95" s="27"/>
      <c r="J95" s="27"/>
      <c r="K95" s="27"/>
      <c r="L95" s="32"/>
      <c r="M95" s="27"/>
    </row>
    <row r="96" spans="1:13" s="7" customFormat="1" ht="16.5" customHeight="1">
      <c r="A96" s="10"/>
      <c r="B96" s="27"/>
      <c r="C96" s="27"/>
      <c r="D96" s="27"/>
      <c r="E96" s="27"/>
      <c r="F96" s="10" t="s">
        <v>842</v>
      </c>
      <c r="G96" s="27"/>
      <c r="H96" s="11">
        <v>555</v>
      </c>
      <c r="I96" s="27"/>
      <c r="J96" s="27"/>
      <c r="K96" s="27"/>
      <c r="L96" s="32"/>
      <c r="M96" s="27"/>
    </row>
    <row r="97" spans="1:13" s="7" customFormat="1" ht="16.5" customHeight="1">
      <c r="A97" s="10"/>
      <c r="B97" s="27"/>
      <c r="C97" s="27"/>
      <c r="D97" s="27"/>
      <c r="E97" s="27"/>
      <c r="F97" s="10" t="s">
        <v>442</v>
      </c>
      <c r="G97" s="27"/>
      <c r="H97" s="11">
        <v>0</v>
      </c>
      <c r="I97" s="27"/>
      <c r="J97" s="27"/>
      <c r="K97" s="27"/>
      <c r="L97" s="32"/>
      <c r="M97" s="27"/>
    </row>
    <row r="98" spans="1:13" s="7" customFormat="1" ht="16.5" customHeight="1">
      <c r="A98" s="10"/>
      <c r="B98" s="27"/>
      <c r="C98" s="27"/>
      <c r="D98" s="27"/>
      <c r="E98" s="27"/>
      <c r="F98" s="10" t="s">
        <v>100</v>
      </c>
      <c r="G98" s="27"/>
      <c r="H98" s="11">
        <v>0</v>
      </c>
      <c r="I98" s="27"/>
      <c r="J98" s="27"/>
      <c r="K98" s="27"/>
      <c r="L98" s="32"/>
      <c r="M98" s="27"/>
    </row>
    <row r="99" spans="1:13" s="7" customFormat="1" ht="16.5" customHeight="1">
      <c r="A99" s="10"/>
      <c r="B99" s="27"/>
      <c r="C99" s="27"/>
      <c r="D99" s="27"/>
      <c r="E99" s="27"/>
      <c r="F99" s="10" t="s">
        <v>292</v>
      </c>
      <c r="G99" s="27"/>
      <c r="H99" s="11">
        <v>0</v>
      </c>
      <c r="I99" s="27"/>
      <c r="J99" s="27"/>
      <c r="K99" s="27"/>
      <c r="L99" s="32"/>
      <c r="M99" s="27"/>
    </row>
    <row r="100" spans="1:13" s="7" customFormat="1" ht="16.5" customHeight="1">
      <c r="A100" s="10"/>
      <c r="B100" s="27"/>
      <c r="C100" s="27"/>
      <c r="D100" s="27"/>
      <c r="E100" s="27"/>
      <c r="F100" s="10" t="s">
        <v>576</v>
      </c>
      <c r="G100" s="27"/>
      <c r="H100" s="48">
        <v>0</v>
      </c>
      <c r="I100" s="27"/>
      <c r="J100" s="54"/>
      <c r="K100" s="27"/>
      <c r="L100" s="32"/>
      <c r="M100" s="27"/>
    </row>
    <row r="101" spans="1:13" s="7" customFormat="1" ht="18" customHeight="1">
      <c r="A101" s="10" t="s">
        <v>1525</v>
      </c>
      <c r="B101" s="11">
        <v>0</v>
      </c>
      <c r="C101" s="11">
        <v>0</v>
      </c>
      <c r="D101" s="48">
        <v>0</v>
      </c>
      <c r="E101" s="11">
        <v>0</v>
      </c>
      <c r="F101" s="32" t="s">
        <v>417</v>
      </c>
      <c r="G101" s="11">
        <f>SUM(H101:K101)</f>
        <v>0</v>
      </c>
      <c r="H101" s="11">
        <v>0</v>
      </c>
      <c r="I101" s="66">
        <v>0</v>
      </c>
      <c r="J101" s="67">
        <v>0</v>
      </c>
      <c r="K101" s="17">
        <v>0</v>
      </c>
      <c r="L101" s="32" t="s">
        <v>955</v>
      </c>
      <c r="M101" s="11">
        <v>0</v>
      </c>
    </row>
    <row r="102" spans="1:13" s="7" customFormat="1" ht="18" customHeight="1">
      <c r="A102" s="10"/>
      <c r="B102" s="27"/>
      <c r="C102" s="28"/>
      <c r="D102" s="28"/>
      <c r="E102" s="28"/>
      <c r="F102" s="32" t="s">
        <v>678</v>
      </c>
      <c r="G102" s="28"/>
      <c r="H102" s="11">
        <v>0</v>
      </c>
      <c r="I102" s="28"/>
      <c r="J102" s="68"/>
      <c r="K102" s="28"/>
      <c r="L102" s="32"/>
      <c r="M102" s="27"/>
    </row>
    <row r="103" spans="1:13" s="7" customFormat="1" ht="18" customHeight="1">
      <c r="A103" s="10"/>
      <c r="B103" s="27"/>
      <c r="C103" s="27"/>
      <c r="D103" s="27"/>
      <c r="E103" s="27"/>
      <c r="F103" s="10" t="s">
        <v>384</v>
      </c>
      <c r="G103" s="27"/>
      <c r="H103" s="11">
        <v>0</v>
      </c>
      <c r="I103" s="27"/>
      <c r="J103" s="27"/>
      <c r="K103" s="27"/>
      <c r="L103" s="32"/>
      <c r="M103" s="27"/>
    </row>
    <row r="104" spans="1:13" s="7" customFormat="1" ht="18" customHeight="1">
      <c r="A104" s="10"/>
      <c r="B104" s="27"/>
      <c r="C104" s="27"/>
      <c r="D104" s="27"/>
      <c r="E104" s="27"/>
      <c r="F104" s="10" t="s">
        <v>1552</v>
      </c>
      <c r="G104" s="27"/>
      <c r="H104" s="11">
        <v>0</v>
      </c>
      <c r="I104" s="27"/>
      <c r="J104" s="27"/>
      <c r="K104" s="27"/>
      <c r="L104" s="32"/>
      <c r="M104" s="27"/>
    </row>
    <row r="105" spans="1:13" s="7" customFormat="1" ht="18" customHeight="1">
      <c r="A105" s="10"/>
      <c r="B105" s="27"/>
      <c r="C105" s="27"/>
      <c r="D105" s="27"/>
      <c r="E105" s="27"/>
      <c r="F105" s="10" t="s">
        <v>148</v>
      </c>
      <c r="G105" s="27"/>
      <c r="H105" s="11">
        <v>0</v>
      </c>
      <c r="I105" s="27"/>
      <c r="J105" s="27"/>
      <c r="K105" s="27"/>
      <c r="L105" s="32"/>
      <c r="M105" s="27"/>
    </row>
    <row r="106" spans="1:13" s="7" customFormat="1" ht="18" customHeight="1">
      <c r="A106" s="10"/>
      <c r="B106" s="27"/>
      <c r="C106" s="27"/>
      <c r="D106" s="27"/>
      <c r="E106" s="27"/>
      <c r="F106" s="10" t="s">
        <v>1319</v>
      </c>
      <c r="G106" s="27"/>
      <c r="H106" s="11">
        <v>0</v>
      </c>
      <c r="I106" s="27"/>
      <c r="J106" s="27"/>
      <c r="K106" s="27"/>
      <c r="L106" s="32"/>
      <c r="M106" s="27"/>
    </row>
    <row r="107" spans="1:13" s="7" customFormat="1" ht="18" customHeight="1">
      <c r="A107" s="10"/>
      <c r="B107" s="27"/>
      <c r="C107" s="27"/>
      <c r="D107" s="27"/>
      <c r="E107" s="27"/>
      <c r="F107" s="10" t="s">
        <v>551</v>
      </c>
      <c r="G107" s="27"/>
      <c r="H107" s="11">
        <v>0</v>
      </c>
      <c r="I107" s="27"/>
      <c r="J107" s="27"/>
      <c r="K107" s="27"/>
      <c r="L107" s="32"/>
      <c r="M107" s="27"/>
    </row>
    <row r="108" spans="1:13" s="7" customFormat="1" ht="16.5" customHeight="1">
      <c r="A108" s="10"/>
      <c r="B108" s="27"/>
      <c r="C108" s="27"/>
      <c r="D108" s="27"/>
      <c r="E108" s="27"/>
      <c r="F108" s="10" t="s">
        <v>1353</v>
      </c>
      <c r="G108" s="27"/>
      <c r="H108" s="11">
        <v>0</v>
      </c>
      <c r="I108" s="27"/>
      <c r="J108" s="27"/>
      <c r="K108" s="27"/>
      <c r="L108" s="32"/>
      <c r="M108" s="27"/>
    </row>
    <row r="109" spans="1:13" s="7" customFormat="1" ht="16.5" customHeight="1">
      <c r="A109" s="10"/>
      <c r="B109" s="27"/>
      <c r="C109" s="27"/>
      <c r="D109" s="27"/>
      <c r="E109" s="27"/>
      <c r="F109" s="10" t="s">
        <v>1438</v>
      </c>
      <c r="G109" s="27"/>
      <c r="H109" s="48">
        <v>0</v>
      </c>
      <c r="I109" s="27"/>
      <c r="J109" s="27"/>
      <c r="K109" s="27"/>
      <c r="L109" s="32"/>
      <c r="M109" s="27"/>
    </row>
    <row r="110" spans="1:13" s="7" customFormat="1" ht="16.5" customHeight="1">
      <c r="A110" s="10" t="s">
        <v>966</v>
      </c>
      <c r="B110" s="11">
        <v>0</v>
      </c>
      <c r="C110" s="11">
        <v>0</v>
      </c>
      <c r="D110" s="48">
        <v>0</v>
      </c>
      <c r="E110" s="11">
        <v>0</v>
      </c>
      <c r="F110" s="10" t="s">
        <v>1543</v>
      </c>
      <c r="G110" s="11">
        <f>SUM(H110:K110)</f>
        <v>0</v>
      </c>
      <c r="H110" s="11">
        <v>0</v>
      </c>
      <c r="I110" s="48">
        <v>0</v>
      </c>
      <c r="J110" s="11">
        <v>0</v>
      </c>
      <c r="K110" s="11">
        <v>0</v>
      </c>
      <c r="L110" s="32" t="s">
        <v>907</v>
      </c>
      <c r="M110" s="11">
        <v>0</v>
      </c>
    </row>
    <row r="111" spans="1:13" s="7" customFormat="1" ht="16.5" customHeight="1">
      <c r="A111" s="10" t="s">
        <v>727</v>
      </c>
      <c r="B111" s="27"/>
      <c r="C111" s="11">
        <v>0</v>
      </c>
      <c r="D111" s="28"/>
      <c r="E111" s="28"/>
      <c r="F111" s="10" t="s">
        <v>609</v>
      </c>
      <c r="G111" s="28"/>
      <c r="H111" s="11">
        <v>0</v>
      </c>
      <c r="I111" s="28"/>
      <c r="J111" s="55"/>
      <c r="K111" s="28"/>
      <c r="L111" s="32"/>
      <c r="M111" s="27"/>
    </row>
    <row r="112" spans="1:13" s="7" customFormat="1" ht="18" customHeight="1">
      <c r="A112" s="10" t="s">
        <v>1096</v>
      </c>
      <c r="B112" s="27"/>
      <c r="C112" s="11">
        <v>0</v>
      </c>
      <c r="D112" s="27"/>
      <c r="E112" s="27"/>
      <c r="F112" s="10" t="s">
        <v>528</v>
      </c>
      <c r="G112" s="27"/>
      <c r="H112" s="11">
        <v>0</v>
      </c>
      <c r="I112" s="27"/>
      <c r="J112" s="27"/>
      <c r="K112" s="27"/>
      <c r="L112" s="32"/>
      <c r="M112" s="27"/>
    </row>
    <row r="113" spans="1:13" s="7" customFormat="1" ht="18" customHeight="1">
      <c r="A113" s="10"/>
      <c r="B113" s="27"/>
      <c r="C113" s="27"/>
      <c r="D113" s="27"/>
      <c r="E113" s="27"/>
      <c r="F113" s="10" t="s">
        <v>1463</v>
      </c>
      <c r="G113" s="27"/>
      <c r="H113" s="11">
        <v>0</v>
      </c>
      <c r="I113" s="27"/>
      <c r="J113" s="27"/>
      <c r="K113" s="27"/>
      <c r="L113" s="32"/>
      <c r="M113" s="27"/>
    </row>
    <row r="114" spans="1:13" s="7" customFormat="1" ht="18" customHeight="1">
      <c r="A114" s="10"/>
      <c r="B114" s="27"/>
      <c r="C114" s="27"/>
      <c r="D114" s="27"/>
      <c r="E114" s="27"/>
      <c r="F114" s="10" t="s">
        <v>1551</v>
      </c>
      <c r="G114" s="27"/>
      <c r="H114" s="11">
        <v>0</v>
      </c>
      <c r="I114" s="27"/>
      <c r="J114" s="27"/>
      <c r="K114" s="27"/>
      <c r="L114" s="32"/>
      <c r="M114" s="27"/>
    </row>
    <row r="115" spans="1:13" s="7" customFormat="1" ht="18" customHeight="1">
      <c r="A115" s="10"/>
      <c r="B115" s="27"/>
      <c r="C115" s="27"/>
      <c r="D115" s="27"/>
      <c r="E115" s="27"/>
      <c r="F115" s="10" t="s">
        <v>302</v>
      </c>
      <c r="G115" s="27"/>
      <c r="H115" s="11">
        <v>0</v>
      </c>
      <c r="I115" s="27"/>
      <c r="J115" s="27"/>
      <c r="K115" s="27"/>
      <c r="L115" s="32"/>
      <c r="M115" s="27"/>
    </row>
    <row r="116" spans="1:13" s="7" customFormat="1" ht="16.5" customHeight="1">
      <c r="A116" s="10"/>
      <c r="B116" s="27"/>
      <c r="C116" s="27"/>
      <c r="D116" s="27"/>
      <c r="E116" s="27"/>
      <c r="F116" s="10" t="s">
        <v>1437</v>
      </c>
      <c r="G116" s="27"/>
      <c r="H116" s="11">
        <v>0</v>
      </c>
      <c r="I116" s="27"/>
      <c r="J116" s="27"/>
      <c r="K116" s="27"/>
      <c r="L116" s="32"/>
      <c r="M116" s="27"/>
    </row>
    <row r="117" spans="1:13" s="7" customFormat="1" ht="16.5" customHeight="1">
      <c r="A117" s="10"/>
      <c r="B117" s="27"/>
      <c r="C117" s="27"/>
      <c r="D117" s="27"/>
      <c r="E117" s="27"/>
      <c r="F117" s="10" t="s">
        <v>383</v>
      </c>
      <c r="G117" s="27"/>
      <c r="H117" s="48">
        <v>0</v>
      </c>
      <c r="I117" s="27"/>
      <c r="J117" s="27"/>
      <c r="K117" s="27"/>
      <c r="L117" s="32"/>
      <c r="M117" s="27"/>
    </row>
    <row r="118" spans="1:13" s="7" customFormat="1" ht="18" customHeight="1">
      <c r="A118" s="10" t="s">
        <v>490</v>
      </c>
      <c r="B118" s="11">
        <v>0</v>
      </c>
      <c r="C118" s="11">
        <v>0</v>
      </c>
      <c r="D118" s="48">
        <v>0</v>
      </c>
      <c r="E118" s="48">
        <v>0</v>
      </c>
      <c r="F118" s="10" t="s">
        <v>1417</v>
      </c>
      <c r="G118" s="11">
        <f>SUM(H118:K118)</f>
        <v>0</v>
      </c>
      <c r="H118" s="11">
        <v>0</v>
      </c>
      <c r="I118" s="48">
        <v>0</v>
      </c>
      <c r="J118" s="48">
        <v>0</v>
      </c>
      <c r="K118" s="11">
        <v>0</v>
      </c>
      <c r="L118" s="32" t="s">
        <v>1346</v>
      </c>
      <c r="M118" s="11">
        <v>0</v>
      </c>
    </row>
    <row r="119" spans="1:13" s="7" customFormat="1" ht="18" customHeight="1">
      <c r="A119" s="10"/>
      <c r="B119" s="27"/>
      <c r="C119" s="27"/>
      <c r="D119" s="27"/>
      <c r="E119" s="27"/>
      <c r="F119" s="10" t="s">
        <v>266</v>
      </c>
      <c r="G119" s="27"/>
      <c r="H119" s="11">
        <v>0</v>
      </c>
      <c r="I119" s="27"/>
      <c r="J119" s="27"/>
      <c r="K119" s="27"/>
      <c r="L119" s="32"/>
      <c r="M119" s="27"/>
    </row>
    <row r="120" spans="1:13" s="7" customFormat="1" ht="18" customHeight="1">
      <c r="A120" s="10"/>
      <c r="B120" s="27"/>
      <c r="C120" s="27"/>
      <c r="D120" s="27"/>
      <c r="E120" s="27"/>
      <c r="F120" s="10" t="s">
        <v>575</v>
      </c>
      <c r="G120" s="27"/>
      <c r="H120" s="11">
        <v>0</v>
      </c>
      <c r="I120" s="27"/>
      <c r="J120" s="27"/>
      <c r="K120" s="27"/>
      <c r="L120" s="32"/>
      <c r="M120" s="27"/>
    </row>
    <row r="121" spans="1:13" s="7" customFormat="1" ht="16.5" customHeight="1">
      <c r="A121" s="10"/>
      <c r="B121" s="27"/>
      <c r="C121" s="27"/>
      <c r="D121" s="27"/>
      <c r="E121" s="27"/>
      <c r="F121" s="10" t="s">
        <v>1208</v>
      </c>
      <c r="G121" s="27"/>
      <c r="H121" s="11">
        <v>0</v>
      </c>
      <c r="I121" s="27"/>
      <c r="J121" s="27"/>
      <c r="K121" s="27"/>
      <c r="L121" s="32"/>
      <c r="M121" s="27"/>
    </row>
    <row r="122" spans="1:13" s="7" customFormat="1" ht="18" customHeight="1">
      <c r="A122" s="10"/>
      <c r="B122" s="27"/>
      <c r="C122" s="27"/>
      <c r="D122" s="27"/>
      <c r="E122" s="27"/>
      <c r="F122" s="10" t="s">
        <v>713</v>
      </c>
      <c r="G122" s="27"/>
      <c r="H122" s="11">
        <v>0</v>
      </c>
      <c r="I122" s="27"/>
      <c r="J122" s="27"/>
      <c r="K122" s="27"/>
      <c r="L122" s="32"/>
      <c r="M122" s="27"/>
    </row>
    <row r="123" spans="1:13" s="7" customFormat="1" ht="16.5" customHeight="1">
      <c r="A123" s="10" t="s">
        <v>425</v>
      </c>
      <c r="B123" s="11">
        <v>0</v>
      </c>
      <c r="C123" s="11">
        <v>0</v>
      </c>
      <c r="D123" s="48">
        <v>0</v>
      </c>
      <c r="E123" s="11">
        <v>0</v>
      </c>
      <c r="F123" s="10" t="s">
        <v>1542</v>
      </c>
      <c r="G123" s="11">
        <f>SUM(H123:K123)</f>
        <v>0</v>
      </c>
      <c r="H123" s="11">
        <v>0</v>
      </c>
      <c r="I123" s="48">
        <v>0</v>
      </c>
      <c r="J123" s="11">
        <v>0</v>
      </c>
      <c r="K123" s="11">
        <v>0</v>
      </c>
      <c r="L123" s="32" t="s">
        <v>945</v>
      </c>
      <c r="M123" s="11">
        <v>0</v>
      </c>
    </row>
    <row r="124" spans="1:13" s="7" customFormat="1" ht="18" customHeight="1">
      <c r="A124" s="10"/>
      <c r="B124" s="27"/>
      <c r="C124" s="28"/>
      <c r="D124" s="28"/>
      <c r="E124" s="28"/>
      <c r="F124" s="10" t="s">
        <v>814</v>
      </c>
      <c r="G124" s="28"/>
      <c r="H124" s="11">
        <v>0</v>
      </c>
      <c r="I124" s="28"/>
      <c r="J124" s="55"/>
      <c r="K124" s="28"/>
      <c r="L124" s="32"/>
      <c r="M124" s="27"/>
    </row>
    <row r="125" spans="1:13" s="7" customFormat="1" ht="18" customHeight="1">
      <c r="A125" s="10"/>
      <c r="B125" s="27"/>
      <c r="C125" s="27"/>
      <c r="D125" s="27"/>
      <c r="E125" s="27"/>
      <c r="F125" s="10" t="s">
        <v>750</v>
      </c>
      <c r="G125" s="27"/>
      <c r="H125" s="11">
        <v>0</v>
      </c>
      <c r="I125" s="27"/>
      <c r="J125" s="27"/>
      <c r="K125" s="27"/>
      <c r="L125" s="32"/>
      <c r="M125" s="27"/>
    </row>
    <row r="126" spans="1:13" s="7" customFormat="1" ht="18" customHeight="1">
      <c r="A126" s="10"/>
      <c r="B126" s="27"/>
      <c r="C126" s="27"/>
      <c r="D126" s="27"/>
      <c r="E126" s="27"/>
      <c r="F126" s="10" t="s">
        <v>954</v>
      </c>
      <c r="G126" s="27"/>
      <c r="H126" s="11">
        <v>0</v>
      </c>
      <c r="I126" s="27"/>
      <c r="J126" s="27"/>
      <c r="K126" s="27"/>
      <c r="L126" s="32"/>
      <c r="M126" s="27"/>
    </row>
    <row r="127" spans="1:13" s="7" customFormat="1" ht="16.5" customHeight="1">
      <c r="A127" s="10"/>
      <c r="B127" s="27"/>
      <c r="C127" s="27"/>
      <c r="D127" s="27"/>
      <c r="E127" s="27"/>
      <c r="F127" s="10" t="s">
        <v>319</v>
      </c>
      <c r="G127" s="27"/>
      <c r="H127" s="11">
        <v>0</v>
      </c>
      <c r="I127" s="27"/>
      <c r="J127" s="27"/>
      <c r="K127" s="27"/>
      <c r="L127" s="32"/>
      <c r="M127" s="27"/>
    </row>
    <row r="128" spans="1:13" s="7" customFormat="1" ht="16.5" customHeight="1">
      <c r="A128" s="10"/>
      <c r="B128" s="27"/>
      <c r="C128" s="27"/>
      <c r="D128" s="27"/>
      <c r="E128" s="27"/>
      <c r="F128" s="10" t="s">
        <v>588</v>
      </c>
      <c r="G128" s="27"/>
      <c r="H128" s="48">
        <v>0</v>
      </c>
      <c r="I128" s="27"/>
      <c r="J128" s="27"/>
      <c r="K128" s="27"/>
      <c r="L128" s="32"/>
      <c r="M128" s="27"/>
    </row>
    <row r="129" spans="1:13" s="7" customFormat="1" ht="16.5" customHeight="1">
      <c r="A129" s="10" t="s">
        <v>1597</v>
      </c>
      <c r="B129" s="11">
        <v>0</v>
      </c>
      <c r="C129" s="11">
        <v>0</v>
      </c>
      <c r="D129" s="48">
        <v>0</v>
      </c>
      <c r="E129" s="11">
        <v>0</v>
      </c>
      <c r="F129" s="10" t="s">
        <v>658</v>
      </c>
      <c r="G129" s="11">
        <f>SUM(H129:K129)</f>
        <v>0</v>
      </c>
      <c r="H129" s="11">
        <v>0</v>
      </c>
      <c r="I129" s="48">
        <v>0</v>
      </c>
      <c r="J129" s="11">
        <v>0</v>
      </c>
      <c r="K129" s="11">
        <v>0</v>
      </c>
      <c r="L129" s="32" t="s">
        <v>765</v>
      </c>
      <c r="M129" s="11">
        <v>0</v>
      </c>
    </row>
    <row r="130" spans="1:13" s="7" customFormat="1" ht="18" customHeight="1">
      <c r="A130" s="10" t="s">
        <v>1118</v>
      </c>
      <c r="B130" s="27"/>
      <c r="C130" s="11">
        <v>0</v>
      </c>
      <c r="D130" s="55"/>
      <c r="E130" s="55"/>
      <c r="F130" s="10" t="s">
        <v>1205</v>
      </c>
      <c r="G130" s="28"/>
      <c r="H130" s="11">
        <v>0</v>
      </c>
      <c r="I130" s="28"/>
      <c r="J130" s="55"/>
      <c r="K130" s="28"/>
      <c r="L130" s="32"/>
      <c r="M130" s="27"/>
    </row>
    <row r="131" spans="1:13" s="7" customFormat="1" ht="18" customHeight="1">
      <c r="A131" s="10" t="s">
        <v>278</v>
      </c>
      <c r="B131" s="27"/>
      <c r="C131" s="11">
        <v>0</v>
      </c>
      <c r="D131" s="27"/>
      <c r="E131" s="27"/>
      <c r="F131" s="10" t="s">
        <v>750</v>
      </c>
      <c r="G131" s="27"/>
      <c r="H131" s="11">
        <v>0</v>
      </c>
      <c r="I131" s="27"/>
      <c r="J131" s="27"/>
      <c r="K131" s="27"/>
      <c r="L131" s="32"/>
      <c r="M131" s="27"/>
    </row>
    <row r="132" spans="1:13" s="7" customFormat="1" ht="18" customHeight="1">
      <c r="A132" s="10" t="s">
        <v>560</v>
      </c>
      <c r="B132" s="27"/>
      <c r="C132" s="11">
        <v>0</v>
      </c>
      <c r="D132" s="27"/>
      <c r="E132" s="27"/>
      <c r="F132" s="10" t="s">
        <v>733</v>
      </c>
      <c r="G132" s="27"/>
      <c r="H132" s="11">
        <v>0</v>
      </c>
      <c r="I132" s="27"/>
      <c r="J132" s="27"/>
      <c r="K132" s="27"/>
      <c r="L132" s="32"/>
      <c r="M132" s="27"/>
    </row>
    <row r="133" spans="1:13" s="7" customFormat="1" ht="18" customHeight="1">
      <c r="A133" s="10"/>
      <c r="B133" s="27"/>
      <c r="C133" s="27"/>
      <c r="D133" s="27"/>
      <c r="E133" s="27"/>
      <c r="F133" s="10" t="s">
        <v>187</v>
      </c>
      <c r="G133" s="27"/>
      <c r="H133" s="11">
        <v>0</v>
      </c>
      <c r="I133" s="27"/>
      <c r="J133" s="27"/>
      <c r="K133" s="27"/>
      <c r="L133" s="32"/>
      <c r="M133" s="27"/>
    </row>
    <row r="134" spans="1:13" s="7" customFormat="1" ht="18" customHeight="1">
      <c r="A134" s="10"/>
      <c r="B134" s="27"/>
      <c r="C134" s="27"/>
      <c r="D134" s="27"/>
      <c r="E134" s="27"/>
      <c r="F134" s="10" t="s">
        <v>1155</v>
      </c>
      <c r="G134" s="27"/>
      <c r="H134" s="11">
        <v>0</v>
      </c>
      <c r="I134" s="27"/>
      <c r="J134" s="27"/>
      <c r="K134" s="27"/>
      <c r="L134" s="32"/>
      <c r="M134" s="27"/>
    </row>
    <row r="135" spans="1:13" s="7" customFormat="1" ht="16.5" customHeight="1">
      <c r="A135" s="10"/>
      <c r="B135" s="27"/>
      <c r="C135" s="27"/>
      <c r="D135" s="27"/>
      <c r="E135" s="27"/>
      <c r="F135" s="10" t="s">
        <v>2</v>
      </c>
      <c r="G135" s="27"/>
      <c r="H135" s="11">
        <v>0</v>
      </c>
      <c r="I135" s="27"/>
      <c r="J135" s="27"/>
      <c r="K135" s="27"/>
      <c r="L135" s="32"/>
      <c r="M135" s="27"/>
    </row>
    <row r="136" spans="1:13" s="7" customFormat="1" ht="16.5" customHeight="1">
      <c r="A136" s="10"/>
      <c r="B136" s="27"/>
      <c r="C136" s="27"/>
      <c r="D136" s="27"/>
      <c r="E136" s="27"/>
      <c r="F136" s="10" t="s">
        <v>162</v>
      </c>
      <c r="G136" s="27"/>
      <c r="H136" s="48">
        <v>0</v>
      </c>
      <c r="I136" s="27"/>
      <c r="J136" s="27"/>
      <c r="K136" s="27"/>
      <c r="L136" s="32"/>
      <c r="M136" s="27"/>
    </row>
    <row r="137" spans="1:13" s="7" customFormat="1" ht="18" customHeight="1">
      <c r="A137" s="10" t="s">
        <v>958</v>
      </c>
      <c r="B137" s="11">
        <v>0</v>
      </c>
      <c r="C137" s="11">
        <v>192</v>
      </c>
      <c r="D137" s="48">
        <v>0</v>
      </c>
      <c r="E137" s="48">
        <v>0</v>
      </c>
      <c r="F137" s="10" t="s">
        <v>435</v>
      </c>
      <c r="G137" s="11">
        <f>SUM(H137:K137)</f>
        <v>192</v>
      </c>
      <c r="H137" s="11">
        <v>192</v>
      </c>
      <c r="I137" s="48">
        <v>0</v>
      </c>
      <c r="J137" s="48">
        <v>0</v>
      </c>
      <c r="K137" s="11">
        <v>0</v>
      </c>
      <c r="L137" s="32" t="s">
        <v>431</v>
      </c>
      <c r="M137" s="11">
        <v>0</v>
      </c>
    </row>
    <row r="138" spans="1:13" s="7" customFormat="1" ht="18" customHeight="1">
      <c r="A138" s="10"/>
      <c r="B138" s="27"/>
      <c r="C138" s="27"/>
      <c r="D138" s="27"/>
      <c r="E138" s="27"/>
      <c r="F138" s="10" t="s">
        <v>215</v>
      </c>
      <c r="G138" s="27"/>
      <c r="H138" s="11">
        <v>192</v>
      </c>
      <c r="I138" s="27"/>
      <c r="J138" s="27"/>
      <c r="K138" s="27"/>
      <c r="L138" s="32"/>
      <c r="M138" s="27"/>
    </row>
    <row r="139" spans="1:13" s="7" customFormat="1" ht="18" customHeight="1">
      <c r="A139" s="10"/>
      <c r="B139" s="27"/>
      <c r="C139" s="27"/>
      <c r="D139" s="27"/>
      <c r="E139" s="27"/>
      <c r="F139" s="10" t="s">
        <v>1042</v>
      </c>
      <c r="G139" s="27"/>
      <c r="H139" s="11">
        <v>0</v>
      </c>
      <c r="I139" s="27"/>
      <c r="J139" s="27"/>
      <c r="K139" s="27"/>
      <c r="L139" s="32"/>
      <c r="M139" s="27"/>
    </row>
    <row r="140" spans="1:13" s="7" customFormat="1" ht="18" customHeight="1">
      <c r="A140" s="10"/>
      <c r="B140" s="27"/>
      <c r="C140" s="27"/>
      <c r="D140" s="27"/>
      <c r="E140" s="27"/>
      <c r="F140" s="10" t="s">
        <v>1523</v>
      </c>
      <c r="G140" s="27"/>
      <c r="H140" s="48">
        <v>0</v>
      </c>
      <c r="I140" s="27"/>
      <c r="J140" s="27"/>
      <c r="K140" s="27"/>
      <c r="L140" s="32"/>
      <c r="M140" s="27"/>
    </row>
    <row r="141" spans="1:13" s="7" customFormat="1" ht="409.5" customHeight="1" hidden="1">
      <c r="A141" s="69"/>
      <c r="B141" s="42"/>
      <c r="C141" s="42"/>
      <c r="D141" s="70"/>
      <c r="E141" s="42"/>
      <c r="F141" s="58"/>
      <c r="G141" s="42"/>
      <c r="H141" s="71"/>
      <c r="I141" s="72"/>
      <c r="J141" s="73"/>
      <c r="K141" s="42"/>
      <c r="L141" s="58"/>
      <c r="M141" s="42"/>
    </row>
    <row r="142" spans="1:13" s="7" customFormat="1" ht="18" customHeight="1">
      <c r="A142" s="10" t="s">
        <v>1215</v>
      </c>
      <c r="B142" s="11">
        <v>0</v>
      </c>
      <c r="C142" s="11">
        <v>0</v>
      </c>
      <c r="D142" s="48">
        <v>0</v>
      </c>
      <c r="E142" s="11">
        <v>0</v>
      </c>
      <c r="F142" s="10" t="s">
        <v>796</v>
      </c>
      <c r="G142" s="11">
        <f>SUM(H142:K142)</f>
        <v>0</v>
      </c>
      <c r="H142" s="11">
        <v>0</v>
      </c>
      <c r="I142" s="66">
        <v>0</v>
      </c>
      <c r="J142" s="67">
        <v>0</v>
      </c>
      <c r="K142" s="17">
        <v>0</v>
      </c>
      <c r="L142" s="32" t="s">
        <v>795</v>
      </c>
      <c r="M142" s="11">
        <v>0</v>
      </c>
    </row>
    <row r="143" spans="1:13" s="7" customFormat="1" ht="18" customHeight="1">
      <c r="A143" s="10"/>
      <c r="B143" s="27"/>
      <c r="C143" s="27"/>
      <c r="D143" s="55"/>
      <c r="E143" s="55"/>
      <c r="F143" s="10" t="s">
        <v>1339</v>
      </c>
      <c r="G143" s="28"/>
      <c r="H143" s="11">
        <v>0</v>
      </c>
      <c r="I143" s="28"/>
      <c r="J143" s="68"/>
      <c r="K143" s="28"/>
      <c r="L143" s="32"/>
      <c r="M143" s="27"/>
    </row>
    <row r="144" spans="1:13" s="7" customFormat="1" ht="18" customHeight="1">
      <c r="A144" s="10"/>
      <c r="B144" s="27"/>
      <c r="C144" s="27"/>
      <c r="D144" s="27"/>
      <c r="E144" s="27"/>
      <c r="F144" s="10" t="s">
        <v>582</v>
      </c>
      <c r="G144" s="27"/>
      <c r="H144" s="11">
        <v>0</v>
      </c>
      <c r="I144" s="27"/>
      <c r="J144" s="27"/>
      <c r="K144" s="27"/>
      <c r="L144" s="32"/>
      <c r="M144" s="27"/>
    </row>
    <row r="145" spans="1:13" s="7" customFormat="1" ht="18" customHeight="1">
      <c r="A145" s="10"/>
      <c r="B145" s="27"/>
      <c r="C145" s="27"/>
      <c r="D145" s="27"/>
      <c r="E145" s="27"/>
      <c r="F145" s="10" t="s">
        <v>1266</v>
      </c>
      <c r="G145" s="27"/>
      <c r="H145" s="11">
        <v>0</v>
      </c>
      <c r="I145" s="27"/>
      <c r="J145" s="27"/>
      <c r="K145" s="27"/>
      <c r="L145" s="32"/>
      <c r="M145" s="27"/>
    </row>
    <row r="146" spans="1:13" s="7" customFormat="1" ht="18" customHeight="1">
      <c r="A146" s="10"/>
      <c r="B146" s="27"/>
      <c r="C146" s="27"/>
      <c r="D146" s="27"/>
      <c r="E146" s="27"/>
      <c r="F146" s="10" t="s">
        <v>813</v>
      </c>
      <c r="G146" s="27"/>
      <c r="H146" s="11">
        <v>0</v>
      </c>
      <c r="I146" s="27"/>
      <c r="J146" s="27"/>
      <c r="K146" s="27"/>
      <c r="L146" s="32"/>
      <c r="M146" s="27"/>
    </row>
    <row r="147" spans="1:13" s="7" customFormat="1" ht="18" customHeight="1">
      <c r="A147" s="10"/>
      <c r="B147" s="27"/>
      <c r="C147" s="27"/>
      <c r="D147" s="27"/>
      <c r="E147" s="27"/>
      <c r="F147" s="10" t="s">
        <v>291</v>
      </c>
      <c r="G147" s="27"/>
      <c r="H147" s="11">
        <v>0</v>
      </c>
      <c r="I147" s="27"/>
      <c r="J147" s="27"/>
      <c r="K147" s="27"/>
      <c r="L147" s="32"/>
      <c r="M147" s="27"/>
    </row>
    <row r="148" spans="1:13" s="7" customFormat="1" ht="16.5" customHeight="1">
      <c r="A148" s="10"/>
      <c r="B148" s="27"/>
      <c r="C148" s="27"/>
      <c r="D148" s="27"/>
      <c r="E148" s="27"/>
      <c r="F148" s="10" t="s">
        <v>1416</v>
      </c>
      <c r="G148" s="27"/>
      <c r="H148" s="11">
        <v>0</v>
      </c>
      <c r="I148" s="27"/>
      <c r="J148" s="27"/>
      <c r="K148" s="27"/>
      <c r="L148" s="32"/>
      <c r="M148" s="27"/>
    </row>
    <row r="149" spans="1:13" s="7" customFormat="1" ht="16.5" customHeight="1">
      <c r="A149" s="10"/>
      <c r="B149" s="27"/>
      <c r="C149" s="27"/>
      <c r="D149" s="27"/>
      <c r="E149" s="27"/>
      <c r="F149" s="10" t="s">
        <v>15</v>
      </c>
      <c r="G149" s="27"/>
      <c r="H149" s="48">
        <v>0</v>
      </c>
      <c r="I149" s="27"/>
      <c r="J149" s="27"/>
      <c r="K149" s="27"/>
      <c r="L149" s="32"/>
      <c r="M149" s="27"/>
    </row>
    <row r="150" spans="1:13" s="7" customFormat="1" ht="16.5" customHeight="1">
      <c r="A150" s="10" t="s">
        <v>498</v>
      </c>
      <c r="B150" s="11">
        <v>0</v>
      </c>
      <c r="C150" s="11">
        <v>0</v>
      </c>
      <c r="D150" s="48">
        <v>0</v>
      </c>
      <c r="E150" s="11">
        <v>0</v>
      </c>
      <c r="F150" s="10" t="s">
        <v>406</v>
      </c>
      <c r="G150" s="11">
        <f>SUM(H150:K150)</f>
        <v>0</v>
      </c>
      <c r="H150" s="11">
        <v>0</v>
      </c>
      <c r="I150" s="48">
        <v>0</v>
      </c>
      <c r="J150" s="11">
        <v>0</v>
      </c>
      <c r="K150" s="11">
        <v>0</v>
      </c>
      <c r="L150" s="32" t="s">
        <v>498</v>
      </c>
      <c r="M150" s="11">
        <v>0</v>
      </c>
    </row>
    <row r="151" spans="1:13" s="7" customFormat="1" ht="18" customHeight="1">
      <c r="A151" s="10"/>
      <c r="B151" s="27"/>
      <c r="C151" s="27"/>
      <c r="D151" s="28"/>
      <c r="E151" s="28"/>
      <c r="F151" s="10" t="s">
        <v>1564</v>
      </c>
      <c r="G151" s="28"/>
      <c r="H151" s="11">
        <v>0</v>
      </c>
      <c r="I151" s="28"/>
      <c r="J151" s="55"/>
      <c r="K151" s="28"/>
      <c r="L151" s="32"/>
      <c r="M151" s="27"/>
    </row>
    <row r="152" spans="1:13" s="7" customFormat="1" ht="16.5" customHeight="1">
      <c r="A152" s="10"/>
      <c r="B152" s="27"/>
      <c r="C152" s="27"/>
      <c r="D152" s="28"/>
      <c r="E152" s="28"/>
      <c r="F152" s="10" t="s">
        <v>813</v>
      </c>
      <c r="G152" s="27"/>
      <c r="H152" s="11">
        <v>0</v>
      </c>
      <c r="I152" s="55"/>
      <c r="J152" s="55"/>
      <c r="K152" s="27"/>
      <c r="L152" s="32"/>
      <c r="M152" s="27"/>
    </row>
    <row r="153" spans="1:13" s="7" customFormat="1" ht="18" customHeight="1">
      <c r="A153" s="10"/>
      <c r="B153" s="27"/>
      <c r="C153" s="27"/>
      <c r="D153" s="27"/>
      <c r="E153" s="27"/>
      <c r="F153" s="10" t="s">
        <v>1505</v>
      </c>
      <c r="G153" s="27"/>
      <c r="H153" s="11">
        <v>0</v>
      </c>
      <c r="I153" s="27"/>
      <c r="J153" s="27"/>
      <c r="K153" s="27"/>
      <c r="L153" s="32"/>
      <c r="M153" s="27"/>
    </row>
    <row r="154" spans="1:13" s="7" customFormat="1" ht="18" customHeight="1">
      <c r="A154" s="10"/>
      <c r="B154" s="27"/>
      <c r="C154" s="27"/>
      <c r="D154" s="27"/>
      <c r="E154" s="27"/>
      <c r="F154" s="10" t="s">
        <v>459</v>
      </c>
      <c r="G154" s="27"/>
      <c r="H154" s="11">
        <v>0</v>
      </c>
      <c r="I154" s="27"/>
      <c r="J154" s="27"/>
      <c r="K154" s="27"/>
      <c r="L154" s="32"/>
      <c r="M154" s="27"/>
    </row>
    <row r="155" spans="1:13" s="7" customFormat="1" ht="18" customHeight="1">
      <c r="A155" s="10"/>
      <c r="B155" s="27"/>
      <c r="C155" s="27"/>
      <c r="D155" s="27"/>
      <c r="E155" s="27"/>
      <c r="F155" s="10" t="s">
        <v>800</v>
      </c>
      <c r="G155" s="27"/>
      <c r="H155" s="11">
        <v>0</v>
      </c>
      <c r="I155" s="27"/>
      <c r="J155" s="27"/>
      <c r="K155" s="27"/>
      <c r="L155" s="32"/>
      <c r="M155" s="27"/>
    </row>
    <row r="156" spans="1:13" s="7" customFormat="1" ht="16.5" customHeight="1">
      <c r="A156" s="10"/>
      <c r="B156" s="27"/>
      <c r="C156" s="27"/>
      <c r="D156" s="27"/>
      <c r="E156" s="27"/>
      <c r="F156" s="10" t="s">
        <v>33</v>
      </c>
      <c r="G156" s="27"/>
      <c r="H156" s="11">
        <v>0</v>
      </c>
      <c r="I156" s="27"/>
      <c r="J156" s="27"/>
      <c r="K156" s="27"/>
      <c r="L156" s="32"/>
      <c r="M156" s="27"/>
    </row>
    <row r="157" spans="1:13" s="7" customFormat="1" ht="16.5" customHeight="1">
      <c r="A157" s="10"/>
      <c r="B157" s="27"/>
      <c r="C157" s="27"/>
      <c r="D157" s="27"/>
      <c r="E157" s="27"/>
      <c r="F157" s="10" t="s">
        <v>841</v>
      </c>
      <c r="G157" s="27"/>
      <c r="H157" s="48">
        <v>0</v>
      </c>
      <c r="I157" s="27"/>
      <c r="J157" s="27"/>
      <c r="K157" s="27"/>
      <c r="L157" s="32"/>
      <c r="M157" s="27"/>
    </row>
    <row r="158" spans="1:13" s="7" customFormat="1" ht="16.5" customHeight="1">
      <c r="A158" s="32" t="s">
        <v>541</v>
      </c>
      <c r="B158" s="11">
        <v>0</v>
      </c>
      <c r="C158" s="11">
        <v>0</v>
      </c>
      <c r="D158" s="48">
        <v>18150</v>
      </c>
      <c r="E158" s="11">
        <v>0</v>
      </c>
      <c r="F158" s="10" t="s">
        <v>14</v>
      </c>
      <c r="G158" s="11">
        <f>SUM(H158:K158)</f>
        <v>18150</v>
      </c>
      <c r="H158" s="11">
        <v>18150</v>
      </c>
      <c r="I158" s="48">
        <v>0</v>
      </c>
      <c r="J158" s="11">
        <v>0</v>
      </c>
      <c r="K158" s="11">
        <v>0</v>
      </c>
      <c r="L158" s="32" t="s">
        <v>538</v>
      </c>
      <c r="M158" s="11">
        <v>0</v>
      </c>
    </row>
    <row r="159" spans="1:13" s="7" customFormat="1" ht="18" customHeight="1">
      <c r="A159" s="32"/>
      <c r="B159" s="27"/>
      <c r="C159" s="28"/>
      <c r="D159" s="28"/>
      <c r="E159" s="28"/>
      <c r="F159" s="10" t="s">
        <v>867</v>
      </c>
      <c r="G159" s="28"/>
      <c r="H159" s="11">
        <v>18150</v>
      </c>
      <c r="I159" s="28"/>
      <c r="J159" s="55"/>
      <c r="K159" s="28"/>
      <c r="L159" s="32"/>
      <c r="M159" s="27"/>
    </row>
    <row r="160" spans="1:13" s="7" customFormat="1" ht="18" customHeight="1">
      <c r="A160" s="10"/>
      <c r="B160" s="27"/>
      <c r="C160" s="27"/>
      <c r="D160" s="27"/>
      <c r="E160" s="27"/>
      <c r="F160" s="10" t="s">
        <v>1025</v>
      </c>
      <c r="G160" s="27"/>
      <c r="H160" s="11">
        <v>0</v>
      </c>
      <c r="I160" s="27"/>
      <c r="J160" s="27"/>
      <c r="K160" s="27"/>
      <c r="L160" s="32"/>
      <c r="M160" s="27"/>
    </row>
    <row r="161" spans="1:13" s="7" customFormat="1" ht="18" customHeight="1">
      <c r="A161" s="10"/>
      <c r="B161" s="27"/>
      <c r="C161" s="27"/>
      <c r="D161" s="27"/>
      <c r="E161" s="27"/>
      <c r="F161" s="10" t="s">
        <v>186</v>
      </c>
      <c r="G161" s="27"/>
      <c r="H161" s="11">
        <v>18150</v>
      </c>
      <c r="I161" s="27"/>
      <c r="J161" s="27"/>
      <c r="K161" s="27"/>
      <c r="L161" s="32"/>
      <c r="M161" s="27"/>
    </row>
    <row r="162" spans="1:13" s="7" customFormat="1" ht="18" customHeight="1">
      <c r="A162" s="10"/>
      <c r="B162" s="27"/>
      <c r="C162" s="27"/>
      <c r="D162" s="27"/>
      <c r="E162" s="27"/>
      <c r="F162" s="10" t="s">
        <v>900</v>
      </c>
      <c r="G162" s="27"/>
      <c r="H162" s="11">
        <v>0</v>
      </c>
      <c r="I162" s="27"/>
      <c r="J162" s="27"/>
      <c r="K162" s="27"/>
      <c r="L162" s="32"/>
      <c r="M162" s="27"/>
    </row>
    <row r="163" spans="1:13" s="7" customFormat="1" ht="18" customHeight="1">
      <c r="A163" s="10"/>
      <c r="B163" s="27"/>
      <c r="C163" s="27"/>
      <c r="D163" s="27"/>
      <c r="E163" s="27"/>
      <c r="F163" s="10" t="s">
        <v>298</v>
      </c>
      <c r="G163" s="27"/>
      <c r="H163" s="11">
        <v>0</v>
      </c>
      <c r="I163" s="27"/>
      <c r="J163" s="27"/>
      <c r="K163" s="27"/>
      <c r="L163" s="32"/>
      <c r="M163" s="27"/>
    </row>
    <row r="164" spans="1:13" s="7" customFormat="1" ht="16.5" customHeight="1">
      <c r="A164" s="10"/>
      <c r="B164" s="27"/>
      <c r="C164" s="27"/>
      <c r="D164" s="27"/>
      <c r="E164" s="27"/>
      <c r="F164" s="10" t="s">
        <v>1378</v>
      </c>
      <c r="G164" s="27"/>
      <c r="H164" s="11">
        <v>0</v>
      </c>
      <c r="I164" s="27"/>
      <c r="J164" s="27"/>
      <c r="K164" s="27"/>
      <c r="L164" s="32"/>
      <c r="M164" s="27"/>
    </row>
    <row r="165" spans="1:13" s="7" customFormat="1" ht="16.5" customHeight="1">
      <c r="A165" s="10"/>
      <c r="B165" s="27"/>
      <c r="C165" s="27"/>
      <c r="D165" s="27"/>
      <c r="E165" s="27"/>
      <c r="F165" s="10" t="s">
        <v>1224</v>
      </c>
      <c r="G165" s="27"/>
      <c r="H165" s="48">
        <v>0</v>
      </c>
      <c r="I165" s="27"/>
      <c r="J165" s="27"/>
      <c r="K165" s="27"/>
      <c r="L165" s="32"/>
      <c r="M165" s="27"/>
    </row>
    <row r="166" spans="1:13" s="7" customFormat="1" ht="18" customHeight="1">
      <c r="A166" s="10" t="s">
        <v>1310</v>
      </c>
      <c r="B166" s="11">
        <v>0</v>
      </c>
      <c r="C166" s="11">
        <v>0</v>
      </c>
      <c r="D166" s="48">
        <v>0</v>
      </c>
      <c r="E166" s="48">
        <v>0</v>
      </c>
      <c r="F166" s="10" t="s">
        <v>598</v>
      </c>
      <c r="G166" s="11">
        <f>SUM(H166:K166)</f>
        <v>0</v>
      </c>
      <c r="H166" s="11">
        <v>0</v>
      </c>
      <c r="I166" s="48">
        <v>0</v>
      </c>
      <c r="J166" s="48">
        <v>0</v>
      </c>
      <c r="K166" s="11">
        <v>0</v>
      </c>
      <c r="L166" s="32" t="s">
        <v>1310</v>
      </c>
      <c r="M166" s="11">
        <v>0</v>
      </c>
    </row>
    <row r="167" spans="1:13" s="7" customFormat="1" ht="18" customHeight="1">
      <c r="A167" s="10"/>
      <c r="B167" s="27"/>
      <c r="C167" s="27"/>
      <c r="D167" s="27"/>
      <c r="E167" s="27"/>
      <c r="F167" s="10" t="s">
        <v>424</v>
      </c>
      <c r="G167" s="27"/>
      <c r="H167" s="11">
        <v>0</v>
      </c>
      <c r="I167" s="27"/>
      <c r="J167" s="27"/>
      <c r="K167" s="27"/>
      <c r="L167" s="32"/>
      <c r="M167" s="27"/>
    </row>
    <row r="168" spans="1:13" s="7" customFormat="1" ht="18" customHeight="1">
      <c r="A168" s="10"/>
      <c r="B168" s="27"/>
      <c r="C168" s="27"/>
      <c r="D168" s="27"/>
      <c r="E168" s="27"/>
      <c r="F168" s="10" t="s">
        <v>477</v>
      </c>
      <c r="G168" s="27"/>
      <c r="H168" s="11">
        <v>0</v>
      </c>
      <c r="I168" s="27"/>
      <c r="J168" s="27"/>
      <c r="K168" s="27"/>
      <c r="L168" s="32"/>
      <c r="M168" s="27"/>
    </row>
    <row r="169" spans="1:13" s="7" customFormat="1" ht="18" customHeight="1">
      <c r="A169" s="10"/>
      <c r="B169" s="27"/>
      <c r="C169" s="27"/>
      <c r="D169" s="27"/>
      <c r="E169" s="27"/>
      <c r="F169" s="10" t="s">
        <v>62</v>
      </c>
      <c r="G169" s="27"/>
      <c r="H169" s="11">
        <v>0</v>
      </c>
      <c r="I169" s="27"/>
      <c r="J169" s="27"/>
      <c r="K169" s="27"/>
      <c r="L169" s="32"/>
      <c r="M169" s="27"/>
    </row>
    <row r="170" spans="1:13" s="7" customFormat="1" ht="18" customHeight="1">
      <c r="A170" s="10"/>
      <c r="B170" s="27"/>
      <c r="C170" s="27"/>
      <c r="D170" s="27"/>
      <c r="E170" s="27"/>
      <c r="F170" s="10" t="s">
        <v>739</v>
      </c>
      <c r="G170" s="27"/>
      <c r="H170" s="11">
        <v>0</v>
      </c>
      <c r="I170" s="27"/>
      <c r="J170" s="27"/>
      <c r="K170" s="27"/>
      <c r="L170" s="32"/>
      <c r="M170" s="27"/>
    </row>
    <row r="171" spans="1:13" s="7" customFormat="1" ht="18" customHeight="1">
      <c r="A171" s="10"/>
      <c r="B171" s="27"/>
      <c r="C171" s="27"/>
      <c r="D171" s="27"/>
      <c r="E171" s="27"/>
      <c r="F171" s="10" t="s">
        <v>1084</v>
      </c>
      <c r="G171" s="27"/>
      <c r="H171" s="11">
        <v>0</v>
      </c>
      <c r="I171" s="27"/>
      <c r="J171" s="27"/>
      <c r="K171" s="27"/>
      <c r="L171" s="32"/>
      <c r="M171" s="27"/>
    </row>
    <row r="172" spans="1:13" s="7" customFormat="1" ht="18" customHeight="1">
      <c r="A172" s="10"/>
      <c r="B172" s="27"/>
      <c r="C172" s="27"/>
      <c r="D172" s="27"/>
      <c r="E172" s="27"/>
      <c r="F172" s="10" t="s">
        <v>484</v>
      </c>
      <c r="G172" s="27"/>
      <c r="H172" s="11">
        <v>0</v>
      </c>
      <c r="I172" s="27"/>
      <c r="J172" s="27"/>
      <c r="K172" s="27"/>
      <c r="L172" s="32"/>
      <c r="M172" s="27"/>
    </row>
    <row r="173" spans="1:13" s="7" customFormat="1" ht="18" customHeight="1">
      <c r="A173" s="10"/>
      <c r="B173" s="27"/>
      <c r="C173" s="27"/>
      <c r="D173" s="27"/>
      <c r="E173" s="27"/>
      <c r="F173" s="10" t="s">
        <v>1117</v>
      </c>
      <c r="G173" s="27"/>
      <c r="H173" s="11">
        <v>0</v>
      </c>
      <c r="I173" s="27"/>
      <c r="J173" s="27"/>
      <c r="K173" s="27"/>
      <c r="L173" s="32"/>
      <c r="M173" s="27"/>
    </row>
    <row r="174" spans="1:13" s="7" customFormat="1" ht="18" customHeight="1">
      <c r="A174" s="10"/>
      <c r="B174" s="27"/>
      <c r="C174" s="27"/>
      <c r="D174" s="27"/>
      <c r="E174" s="27"/>
      <c r="F174" s="10" t="s">
        <v>170</v>
      </c>
      <c r="G174" s="27"/>
      <c r="H174" s="11">
        <v>0</v>
      </c>
      <c r="I174" s="27"/>
      <c r="J174" s="27"/>
      <c r="K174" s="27"/>
      <c r="L174" s="32"/>
      <c r="M174" s="27"/>
    </row>
    <row r="175" spans="1:13" s="7" customFormat="1" ht="18" customHeight="1">
      <c r="A175" s="10"/>
      <c r="B175" s="27"/>
      <c r="C175" s="27"/>
      <c r="D175" s="27"/>
      <c r="E175" s="27"/>
      <c r="F175" s="10" t="s">
        <v>899</v>
      </c>
      <c r="G175" s="27"/>
      <c r="H175" s="48">
        <v>0</v>
      </c>
      <c r="I175" s="27"/>
      <c r="J175" s="27"/>
      <c r="K175" s="27"/>
      <c r="L175" s="32"/>
      <c r="M175" s="27"/>
    </row>
    <row r="176" spans="1:13" s="7" customFormat="1" ht="18" customHeight="1">
      <c r="A176" s="10" t="s">
        <v>1002</v>
      </c>
      <c r="B176" s="11">
        <v>0</v>
      </c>
      <c r="C176" s="11">
        <v>0</v>
      </c>
      <c r="D176" s="48">
        <v>0</v>
      </c>
      <c r="E176" s="48">
        <v>0</v>
      </c>
      <c r="F176" s="10" t="s">
        <v>13</v>
      </c>
      <c r="G176" s="11">
        <f>SUM(H176:K176)</f>
        <v>0</v>
      </c>
      <c r="H176" s="11">
        <v>0</v>
      </c>
      <c r="I176" s="48">
        <v>0</v>
      </c>
      <c r="J176" s="48">
        <v>0</v>
      </c>
      <c r="K176" s="11">
        <v>0</v>
      </c>
      <c r="L176" s="32" t="s">
        <v>1002</v>
      </c>
      <c r="M176" s="11">
        <v>0</v>
      </c>
    </row>
    <row r="177" spans="1:13" s="7" customFormat="1" ht="16.5" customHeight="1">
      <c r="A177" s="10" t="s">
        <v>1069</v>
      </c>
      <c r="B177" s="11">
        <v>0</v>
      </c>
      <c r="C177" s="11">
        <v>0</v>
      </c>
      <c r="D177" s="48">
        <v>33</v>
      </c>
      <c r="E177" s="48">
        <v>0</v>
      </c>
      <c r="F177" s="10" t="s">
        <v>1297</v>
      </c>
      <c r="G177" s="11">
        <f>SUM(H177:K177)</f>
        <v>33</v>
      </c>
      <c r="H177" s="11">
        <v>33</v>
      </c>
      <c r="I177" s="48">
        <v>0</v>
      </c>
      <c r="J177" s="48">
        <v>0</v>
      </c>
      <c r="K177" s="11">
        <v>0</v>
      </c>
      <c r="L177" s="32" t="s">
        <v>203</v>
      </c>
      <c r="M177" s="11">
        <v>0</v>
      </c>
    </row>
    <row r="178" spans="1:13" s="7" customFormat="1" ht="16.5" customHeight="1">
      <c r="A178" s="10"/>
      <c r="B178" s="27"/>
      <c r="C178" s="28"/>
      <c r="D178" s="28"/>
      <c r="E178" s="28"/>
      <c r="F178" s="10" t="s">
        <v>921</v>
      </c>
      <c r="G178" s="28"/>
      <c r="H178" s="11">
        <v>33</v>
      </c>
      <c r="I178" s="28"/>
      <c r="J178" s="55"/>
      <c r="K178" s="28"/>
      <c r="L178" s="32"/>
      <c r="M178" s="27"/>
    </row>
    <row r="179" spans="1:13" s="7" customFormat="1" ht="18" customHeight="1">
      <c r="A179" s="10"/>
      <c r="B179" s="27"/>
      <c r="C179" s="27"/>
      <c r="D179" s="27"/>
      <c r="E179" s="27"/>
      <c r="F179" s="10" t="s">
        <v>1453</v>
      </c>
      <c r="G179" s="27"/>
      <c r="H179" s="11">
        <v>0</v>
      </c>
      <c r="I179" s="27"/>
      <c r="J179" s="27"/>
      <c r="K179" s="27"/>
      <c r="L179" s="32"/>
      <c r="M179" s="27"/>
    </row>
    <row r="180" spans="1:13" s="7" customFormat="1" ht="18" customHeight="1">
      <c r="A180" s="10"/>
      <c r="B180" s="27"/>
      <c r="C180" s="27"/>
      <c r="D180" s="27"/>
      <c r="E180" s="27"/>
      <c r="F180" s="10" t="s">
        <v>944</v>
      </c>
      <c r="G180" s="27"/>
      <c r="H180" s="11">
        <v>15</v>
      </c>
      <c r="I180" s="27"/>
      <c r="J180" s="27"/>
      <c r="K180" s="27"/>
      <c r="L180" s="32"/>
      <c r="M180" s="27"/>
    </row>
    <row r="181" spans="1:13" s="7" customFormat="1" ht="18" customHeight="1">
      <c r="A181" s="10"/>
      <c r="B181" s="27"/>
      <c r="C181" s="27"/>
      <c r="D181" s="27"/>
      <c r="E181" s="27"/>
      <c r="F181" s="10" t="s">
        <v>12</v>
      </c>
      <c r="G181" s="27"/>
      <c r="H181" s="11">
        <v>0</v>
      </c>
      <c r="I181" s="27"/>
      <c r="J181" s="27"/>
      <c r="K181" s="27"/>
      <c r="L181" s="32"/>
      <c r="M181" s="27"/>
    </row>
    <row r="182" spans="1:13" s="7" customFormat="1" ht="18" customHeight="1">
      <c r="A182" s="10"/>
      <c r="B182" s="27"/>
      <c r="C182" s="27"/>
      <c r="D182" s="27"/>
      <c r="E182" s="27"/>
      <c r="F182" s="10" t="s">
        <v>1423</v>
      </c>
      <c r="G182" s="27"/>
      <c r="H182" s="11">
        <v>18</v>
      </c>
      <c r="I182" s="27"/>
      <c r="J182" s="27"/>
      <c r="K182" s="27"/>
      <c r="L182" s="32"/>
      <c r="M182" s="27"/>
    </row>
    <row r="183" spans="1:13" s="7" customFormat="1" ht="18" customHeight="1">
      <c r="A183" s="10"/>
      <c r="B183" s="27"/>
      <c r="C183" s="27"/>
      <c r="D183" s="27"/>
      <c r="E183" s="27"/>
      <c r="F183" s="10" t="s">
        <v>851</v>
      </c>
      <c r="G183" s="27"/>
      <c r="H183" s="11">
        <v>0</v>
      </c>
      <c r="I183" s="27"/>
      <c r="J183" s="27"/>
      <c r="K183" s="27"/>
      <c r="L183" s="32"/>
      <c r="M183" s="27"/>
    </row>
    <row r="184" spans="1:13" s="7" customFormat="1" ht="18" customHeight="1">
      <c r="A184" s="10"/>
      <c r="B184" s="27"/>
      <c r="C184" s="27"/>
      <c r="D184" s="27"/>
      <c r="E184" s="27"/>
      <c r="F184" s="10" t="s">
        <v>861</v>
      </c>
      <c r="G184" s="27"/>
      <c r="H184" s="11">
        <v>0</v>
      </c>
      <c r="I184" s="27"/>
      <c r="J184" s="27"/>
      <c r="K184" s="27"/>
      <c r="L184" s="32"/>
      <c r="M184" s="27"/>
    </row>
    <row r="185" spans="1:13" s="7" customFormat="1" ht="16.5" customHeight="1">
      <c r="A185" s="10"/>
      <c r="B185" s="27"/>
      <c r="C185" s="27"/>
      <c r="D185" s="27"/>
      <c r="E185" s="27"/>
      <c r="F185" s="10" t="s">
        <v>489</v>
      </c>
      <c r="G185" s="27"/>
      <c r="H185" s="11">
        <v>0</v>
      </c>
      <c r="I185" s="27"/>
      <c r="J185" s="27"/>
      <c r="K185" s="27"/>
      <c r="L185" s="32"/>
      <c r="M185" s="27"/>
    </row>
    <row r="186" spans="1:13" s="7" customFormat="1" ht="16.5" customHeight="1">
      <c r="A186" s="10"/>
      <c r="B186" s="27"/>
      <c r="C186" s="27"/>
      <c r="D186" s="27"/>
      <c r="E186" s="27"/>
      <c r="F186" s="10" t="s">
        <v>597</v>
      </c>
      <c r="G186" s="27"/>
      <c r="H186" s="48">
        <v>0</v>
      </c>
      <c r="I186" s="27"/>
      <c r="J186" s="27"/>
      <c r="K186" s="27"/>
      <c r="L186" s="32"/>
      <c r="M186" s="27"/>
    </row>
    <row r="187" spans="1:13" s="7" customFormat="1" ht="16.5" customHeight="1">
      <c r="A187" s="10" t="s">
        <v>912</v>
      </c>
      <c r="B187" s="11">
        <v>4311</v>
      </c>
      <c r="C187" s="11">
        <v>341</v>
      </c>
      <c r="D187" s="48">
        <v>0</v>
      </c>
      <c r="E187" s="11">
        <v>0</v>
      </c>
      <c r="F187" s="10" t="s">
        <v>1146</v>
      </c>
      <c r="G187" s="11">
        <f>SUM(H187:K187)</f>
        <v>3648</v>
      </c>
      <c r="H187" s="11">
        <v>3648</v>
      </c>
      <c r="I187" s="48">
        <v>0</v>
      </c>
      <c r="J187" s="11">
        <v>0</v>
      </c>
      <c r="K187" s="11">
        <v>0</v>
      </c>
      <c r="L187" s="32" t="s">
        <v>1080</v>
      </c>
      <c r="M187" s="11">
        <v>1004</v>
      </c>
    </row>
    <row r="188" spans="1:13" s="7" customFormat="1" ht="18" customHeight="1">
      <c r="A188" s="10"/>
      <c r="B188" s="27"/>
      <c r="C188" s="27"/>
      <c r="D188" s="55"/>
      <c r="E188" s="55"/>
      <c r="F188" s="10" t="s">
        <v>1243</v>
      </c>
      <c r="G188" s="28"/>
      <c r="H188" s="11">
        <v>3648</v>
      </c>
      <c r="I188" s="28"/>
      <c r="J188" s="55"/>
      <c r="K188" s="28"/>
      <c r="L188" s="28"/>
      <c r="M188" s="27"/>
    </row>
    <row r="189" spans="1:13" s="7" customFormat="1" ht="18" customHeight="1">
      <c r="A189" s="10"/>
      <c r="B189" s="27"/>
      <c r="C189" s="27"/>
      <c r="D189" s="27"/>
      <c r="E189" s="27"/>
      <c r="F189" s="10" t="s">
        <v>248</v>
      </c>
      <c r="G189" s="27"/>
      <c r="H189" s="11">
        <v>0</v>
      </c>
      <c r="I189" s="27"/>
      <c r="J189" s="27"/>
      <c r="K189" s="27"/>
      <c r="L189" s="32"/>
      <c r="M189" s="27"/>
    </row>
    <row r="190" spans="1:13" s="7" customFormat="1" ht="18" customHeight="1">
      <c r="A190" s="10"/>
      <c r="B190" s="27"/>
      <c r="C190" s="27"/>
      <c r="D190" s="27"/>
      <c r="E190" s="27"/>
      <c r="F190" s="10" t="s">
        <v>230</v>
      </c>
      <c r="G190" s="27"/>
      <c r="H190" s="11">
        <v>0</v>
      </c>
      <c r="I190" s="27"/>
      <c r="J190" s="27"/>
      <c r="K190" s="27"/>
      <c r="L190" s="32"/>
      <c r="M190" s="27"/>
    </row>
    <row r="191" spans="1:13" s="7" customFormat="1" ht="18" customHeight="1">
      <c r="A191" s="10"/>
      <c r="B191" s="27"/>
      <c r="C191" s="27"/>
      <c r="D191" s="27"/>
      <c r="E191" s="27"/>
      <c r="F191" s="10" t="s">
        <v>310</v>
      </c>
      <c r="G191" s="27"/>
      <c r="H191" s="11">
        <v>0</v>
      </c>
      <c r="I191" s="27"/>
      <c r="J191" s="27"/>
      <c r="K191" s="27"/>
      <c r="L191" s="32"/>
      <c r="M191" s="27"/>
    </row>
    <row r="192" spans="1:13" s="7" customFormat="1" ht="18" customHeight="1">
      <c r="A192" s="10"/>
      <c r="B192" s="27"/>
      <c r="C192" s="27"/>
      <c r="D192" s="27"/>
      <c r="E192" s="27"/>
      <c r="F192" s="10" t="s">
        <v>1116</v>
      </c>
      <c r="G192" s="27"/>
      <c r="H192" s="11">
        <v>0</v>
      </c>
      <c r="I192" s="27"/>
      <c r="J192" s="27"/>
      <c r="K192" s="27"/>
      <c r="L192" s="32"/>
      <c r="M192" s="27"/>
    </row>
    <row r="193" spans="1:13" s="7" customFormat="1" ht="18" customHeight="1">
      <c r="A193" s="10"/>
      <c r="B193" s="27"/>
      <c r="C193" s="27"/>
      <c r="D193" s="27"/>
      <c r="E193" s="27"/>
      <c r="F193" s="10" t="s">
        <v>898</v>
      </c>
      <c r="G193" s="27"/>
      <c r="H193" s="11">
        <v>3648</v>
      </c>
      <c r="I193" s="27"/>
      <c r="J193" s="27"/>
      <c r="K193" s="27"/>
      <c r="L193" s="32"/>
      <c r="M193" s="27"/>
    </row>
    <row r="194" spans="1:13" s="7" customFormat="1" ht="16.5" customHeight="1">
      <c r="A194" s="10"/>
      <c r="B194" s="27"/>
      <c r="C194" s="27"/>
      <c r="D194" s="27"/>
      <c r="E194" s="27"/>
      <c r="F194" s="10" t="s">
        <v>182</v>
      </c>
      <c r="G194" s="27"/>
      <c r="H194" s="11">
        <v>0</v>
      </c>
      <c r="I194" s="27"/>
      <c r="J194" s="27"/>
      <c r="K194" s="27"/>
      <c r="L194" s="32"/>
      <c r="M194" s="27"/>
    </row>
    <row r="195" spans="1:13" s="7" customFormat="1" ht="16.5" customHeight="1">
      <c r="A195" s="10"/>
      <c r="B195" s="27"/>
      <c r="C195" s="27"/>
      <c r="D195" s="27"/>
      <c r="E195" s="27"/>
      <c r="F195" s="10" t="s">
        <v>640</v>
      </c>
      <c r="G195" s="27"/>
      <c r="H195" s="48">
        <v>0</v>
      </c>
      <c r="I195" s="27"/>
      <c r="J195" s="27"/>
      <c r="K195" s="27"/>
      <c r="L195" s="32"/>
      <c r="M195" s="27"/>
    </row>
    <row r="196" spans="1:13" s="7" customFormat="1" ht="18" customHeight="1">
      <c r="A196" s="10" t="s">
        <v>1244</v>
      </c>
      <c r="B196" s="11">
        <v>0</v>
      </c>
      <c r="C196" s="11">
        <v>0</v>
      </c>
      <c r="D196" s="48">
        <v>0</v>
      </c>
      <c r="E196" s="48">
        <v>0</v>
      </c>
      <c r="F196" s="10" t="s">
        <v>513</v>
      </c>
      <c r="G196" s="11">
        <f>SUM(H196:K196)</f>
        <v>0</v>
      </c>
      <c r="H196" s="11">
        <v>0</v>
      </c>
      <c r="I196" s="48">
        <v>0</v>
      </c>
      <c r="J196" s="48">
        <v>0</v>
      </c>
      <c r="K196" s="11">
        <v>0</v>
      </c>
      <c r="L196" s="32" t="s">
        <v>413</v>
      </c>
      <c r="M196" s="11">
        <v>0</v>
      </c>
    </row>
    <row r="197" spans="1:13" s="7" customFormat="1" ht="18" customHeight="1">
      <c r="A197" s="10" t="s">
        <v>1452</v>
      </c>
      <c r="B197" s="27"/>
      <c r="C197" s="11">
        <v>0</v>
      </c>
      <c r="D197" s="27"/>
      <c r="E197" s="27"/>
      <c r="F197" s="10" t="s">
        <v>744</v>
      </c>
      <c r="G197" s="27"/>
      <c r="H197" s="11">
        <v>0</v>
      </c>
      <c r="I197" s="27"/>
      <c r="J197" s="27"/>
      <c r="K197" s="27"/>
      <c r="L197" s="28"/>
      <c r="M197" s="27"/>
    </row>
    <row r="198" spans="1:13" s="7" customFormat="1" ht="18" customHeight="1">
      <c r="A198" s="10"/>
      <c r="B198" s="27"/>
      <c r="C198" s="27"/>
      <c r="D198" s="27"/>
      <c r="E198" s="27"/>
      <c r="F198" s="10" t="s">
        <v>860</v>
      </c>
      <c r="G198" s="27"/>
      <c r="H198" s="48">
        <v>0</v>
      </c>
      <c r="I198" s="27"/>
      <c r="J198" s="27"/>
      <c r="K198" s="27"/>
      <c r="L198" s="32"/>
      <c r="M198" s="27"/>
    </row>
    <row r="199" spans="1:13" s="7" customFormat="1" ht="18" customHeight="1">
      <c r="A199" s="10" t="s">
        <v>897</v>
      </c>
      <c r="B199" s="11">
        <v>0</v>
      </c>
      <c r="C199" s="11">
        <v>0</v>
      </c>
      <c r="D199" s="48">
        <v>7</v>
      </c>
      <c r="E199" s="48">
        <v>0</v>
      </c>
      <c r="F199" s="10" t="s">
        <v>161</v>
      </c>
      <c r="G199" s="11">
        <f>SUM(H199:K199)</f>
        <v>7</v>
      </c>
      <c r="H199" s="11">
        <v>7</v>
      </c>
      <c r="I199" s="48">
        <v>0</v>
      </c>
      <c r="J199" s="48">
        <v>0</v>
      </c>
      <c r="K199" s="11">
        <v>0</v>
      </c>
      <c r="L199" s="32" t="s">
        <v>677</v>
      </c>
      <c r="M199" s="11">
        <v>0</v>
      </c>
    </row>
    <row r="200" spans="1:13" s="7" customFormat="1" ht="18" customHeight="1">
      <c r="A200" s="10"/>
      <c r="B200" s="27"/>
      <c r="C200" s="27"/>
      <c r="D200" s="27"/>
      <c r="E200" s="27"/>
      <c r="F200" s="10" t="s">
        <v>214</v>
      </c>
      <c r="G200" s="27"/>
      <c r="H200" s="11">
        <v>0</v>
      </c>
      <c r="I200" s="27"/>
      <c r="J200" s="27"/>
      <c r="K200" s="27"/>
      <c r="L200" s="32"/>
      <c r="M200" s="27"/>
    </row>
    <row r="201" spans="1:13" s="7" customFormat="1" ht="18" customHeight="1">
      <c r="A201" s="10"/>
      <c r="B201" s="27"/>
      <c r="C201" s="27"/>
      <c r="D201" s="27"/>
      <c r="E201" s="27"/>
      <c r="F201" s="10" t="s">
        <v>755</v>
      </c>
      <c r="G201" s="27"/>
      <c r="H201" s="11">
        <v>0</v>
      </c>
      <c r="I201" s="27"/>
      <c r="J201" s="27"/>
      <c r="K201" s="27"/>
      <c r="L201" s="32"/>
      <c r="M201" s="27"/>
    </row>
    <row r="202" spans="1:13" s="7" customFormat="1" ht="18" customHeight="1">
      <c r="A202" s="10"/>
      <c r="B202" s="27"/>
      <c r="C202" s="27"/>
      <c r="D202" s="27"/>
      <c r="E202" s="27"/>
      <c r="F202" s="10" t="s">
        <v>827</v>
      </c>
      <c r="G202" s="27"/>
      <c r="H202" s="11">
        <v>0</v>
      </c>
      <c r="I202" s="27"/>
      <c r="J202" s="27"/>
      <c r="K202" s="27"/>
      <c r="L202" s="32"/>
      <c r="M202" s="27"/>
    </row>
    <row r="203" spans="1:13" s="7" customFormat="1" ht="18" customHeight="1">
      <c r="A203" s="10"/>
      <c r="B203" s="27"/>
      <c r="C203" s="27"/>
      <c r="D203" s="27"/>
      <c r="E203" s="27"/>
      <c r="F203" s="10" t="s">
        <v>1302</v>
      </c>
      <c r="G203" s="27"/>
      <c r="H203" s="11">
        <v>7</v>
      </c>
      <c r="I203" s="27"/>
      <c r="J203" s="27"/>
      <c r="K203" s="27"/>
      <c r="L203" s="32"/>
      <c r="M203" s="27"/>
    </row>
    <row r="204" spans="1:13" s="7" customFormat="1" ht="18" customHeight="1">
      <c r="A204" s="10"/>
      <c r="B204" s="27"/>
      <c r="C204" s="27"/>
      <c r="D204" s="27"/>
      <c r="E204" s="27"/>
      <c r="F204" s="10" t="s">
        <v>1309</v>
      </c>
      <c r="G204" s="27"/>
      <c r="H204" s="48">
        <v>0</v>
      </c>
      <c r="I204" s="27"/>
      <c r="J204" s="27"/>
      <c r="K204" s="27"/>
      <c r="L204" s="32"/>
      <c r="M204" s="27"/>
    </row>
    <row r="205" spans="1:13" s="7" customFormat="1" ht="16.5" customHeight="1">
      <c r="A205" s="10" t="s">
        <v>321</v>
      </c>
      <c r="B205" s="11">
        <v>0</v>
      </c>
      <c r="C205" s="11">
        <v>0</v>
      </c>
      <c r="D205" s="48">
        <v>0</v>
      </c>
      <c r="E205" s="11">
        <v>0</v>
      </c>
      <c r="F205" s="10" t="s">
        <v>309</v>
      </c>
      <c r="G205" s="11">
        <f>SUM(H205:K205)</f>
        <v>0</v>
      </c>
      <c r="H205" s="11">
        <v>0</v>
      </c>
      <c r="I205" s="48">
        <v>0</v>
      </c>
      <c r="J205" s="11">
        <v>0</v>
      </c>
      <c r="K205" s="11">
        <v>0</v>
      </c>
      <c r="L205" s="10" t="s">
        <v>321</v>
      </c>
      <c r="M205" s="11">
        <v>0</v>
      </c>
    </row>
    <row r="206" spans="1:13" s="7" customFormat="1" ht="16.5" customHeight="1">
      <c r="A206" s="10" t="s">
        <v>169</v>
      </c>
      <c r="B206" s="27"/>
      <c r="C206" s="11">
        <v>0</v>
      </c>
      <c r="D206" s="27"/>
      <c r="E206" s="27"/>
      <c r="F206" s="10" t="s">
        <v>938</v>
      </c>
      <c r="G206" s="27"/>
      <c r="H206" s="11">
        <v>0</v>
      </c>
      <c r="I206" s="27"/>
      <c r="J206" s="27"/>
      <c r="K206" s="27"/>
      <c r="L206" s="32"/>
      <c r="M206" s="27"/>
    </row>
    <row r="207" spans="1:13" s="7" customFormat="1" ht="16.5" customHeight="1">
      <c r="A207" s="10" t="s">
        <v>1334</v>
      </c>
      <c r="B207" s="27"/>
      <c r="C207" s="11">
        <v>0</v>
      </c>
      <c r="D207" s="27"/>
      <c r="E207" s="27"/>
      <c r="F207" s="10" t="s">
        <v>224</v>
      </c>
      <c r="G207" s="27"/>
      <c r="H207" s="11">
        <v>0</v>
      </c>
      <c r="I207" s="27"/>
      <c r="J207" s="27"/>
      <c r="K207" s="27"/>
      <c r="L207" s="32"/>
      <c r="M207" s="27"/>
    </row>
    <row r="208" spans="1:13" s="7" customFormat="1" ht="16.5" customHeight="1">
      <c r="A208" s="10" t="s">
        <v>1176</v>
      </c>
      <c r="B208" s="27"/>
      <c r="C208" s="11">
        <v>0</v>
      </c>
      <c r="D208" s="27"/>
      <c r="E208" s="27"/>
      <c r="F208" s="10" t="s">
        <v>712</v>
      </c>
      <c r="G208" s="27"/>
      <c r="H208" s="11">
        <v>0</v>
      </c>
      <c r="I208" s="27"/>
      <c r="J208" s="27"/>
      <c r="K208" s="27"/>
      <c r="L208" s="32"/>
      <c r="M208" s="27"/>
    </row>
    <row r="209" spans="1:13" s="7" customFormat="1" ht="16.5" customHeight="1">
      <c r="A209" s="10" t="s">
        <v>782</v>
      </c>
      <c r="B209" s="27"/>
      <c r="C209" s="11">
        <v>0</v>
      </c>
      <c r="D209" s="27"/>
      <c r="E209" s="27"/>
      <c r="F209" s="10" t="s">
        <v>1400</v>
      </c>
      <c r="G209" s="27"/>
      <c r="H209" s="11">
        <v>0</v>
      </c>
      <c r="I209" s="27"/>
      <c r="J209" s="27"/>
      <c r="K209" s="27"/>
      <c r="L209" s="32"/>
      <c r="M209" s="27"/>
    </row>
    <row r="210" spans="1:13" s="7" customFormat="1" ht="16.5" customHeight="1">
      <c r="A210" s="10" t="s">
        <v>449</v>
      </c>
      <c r="B210" s="27"/>
      <c r="C210" s="11">
        <v>0</v>
      </c>
      <c r="D210" s="27"/>
      <c r="E210" s="27"/>
      <c r="F210" s="10" t="s">
        <v>1515</v>
      </c>
      <c r="G210" s="27"/>
      <c r="H210" s="11">
        <v>0</v>
      </c>
      <c r="I210" s="27"/>
      <c r="J210" s="27"/>
      <c r="K210" s="27"/>
      <c r="L210" s="32"/>
      <c r="M210" s="27"/>
    </row>
    <row r="211" spans="1:13" s="7" customFormat="1" ht="16.5" customHeight="1">
      <c r="A211" s="10" t="s">
        <v>369</v>
      </c>
      <c r="B211" s="27"/>
      <c r="C211" s="11">
        <v>0</v>
      </c>
      <c r="D211" s="27"/>
      <c r="E211" s="27"/>
      <c r="F211" s="10" t="s">
        <v>738</v>
      </c>
      <c r="G211" s="27"/>
      <c r="H211" s="11">
        <v>0</v>
      </c>
      <c r="I211" s="27"/>
      <c r="J211" s="27"/>
      <c r="K211" s="27"/>
      <c r="L211" s="32"/>
      <c r="M211" s="27"/>
    </row>
    <row r="212" spans="1:13" s="7" customFormat="1" ht="16.5" customHeight="1">
      <c r="A212" s="10" t="s">
        <v>676</v>
      </c>
      <c r="B212" s="27"/>
      <c r="C212" s="11">
        <v>0</v>
      </c>
      <c r="D212" s="27"/>
      <c r="E212" s="27"/>
      <c r="F212" s="10" t="s">
        <v>1569</v>
      </c>
      <c r="G212" s="27"/>
      <c r="H212" s="11">
        <v>0</v>
      </c>
      <c r="I212" s="27"/>
      <c r="J212" s="27"/>
      <c r="K212" s="27"/>
      <c r="L212" s="32"/>
      <c r="M212" s="27"/>
    </row>
    <row r="213" spans="1:13" s="7" customFormat="1" ht="16.5" customHeight="1">
      <c r="A213" s="10"/>
      <c r="B213" s="27"/>
      <c r="C213" s="27"/>
      <c r="D213" s="27"/>
      <c r="E213" s="27"/>
      <c r="F213" s="10" t="s">
        <v>175</v>
      </c>
      <c r="G213" s="27"/>
      <c r="H213" s="48">
        <v>0</v>
      </c>
      <c r="I213" s="27"/>
      <c r="J213" s="27"/>
      <c r="K213" s="27"/>
      <c r="L213" s="32"/>
      <c r="M213" s="27"/>
    </row>
    <row r="214" spans="1:13" s="7" customFormat="1" ht="16.5" customHeight="1">
      <c r="A214" s="10" t="s">
        <v>271</v>
      </c>
      <c r="B214" s="11">
        <v>555</v>
      </c>
      <c r="C214" s="11">
        <v>109</v>
      </c>
      <c r="D214" s="48">
        <v>1428</v>
      </c>
      <c r="E214" s="11">
        <v>0</v>
      </c>
      <c r="F214" s="10" t="s">
        <v>1425</v>
      </c>
      <c r="G214" s="11">
        <f>SUM(H214:K214)</f>
        <v>2017</v>
      </c>
      <c r="H214" s="11">
        <v>2017</v>
      </c>
      <c r="I214" s="48">
        <v>0</v>
      </c>
      <c r="J214" s="11">
        <v>0</v>
      </c>
      <c r="K214" s="11">
        <v>0</v>
      </c>
      <c r="L214" s="32" t="s">
        <v>118</v>
      </c>
      <c r="M214" s="11">
        <v>75</v>
      </c>
    </row>
    <row r="215" spans="1:13" s="7" customFormat="1" ht="16.5" customHeight="1">
      <c r="A215" s="10" t="s">
        <v>1318</v>
      </c>
      <c r="B215" s="27"/>
      <c r="C215" s="11">
        <v>0</v>
      </c>
      <c r="D215" s="55"/>
      <c r="E215" s="55"/>
      <c r="F215" s="10" t="s">
        <v>1209</v>
      </c>
      <c r="G215" s="28"/>
      <c r="H215" s="11">
        <v>2017</v>
      </c>
      <c r="I215" s="28"/>
      <c r="J215" s="55"/>
      <c r="K215" s="28"/>
      <c r="L215" s="32"/>
      <c r="M215" s="27"/>
    </row>
    <row r="216" spans="1:13" s="7" customFormat="1" ht="18" customHeight="1">
      <c r="A216" s="10" t="s">
        <v>393</v>
      </c>
      <c r="B216" s="27"/>
      <c r="C216" s="11">
        <v>109</v>
      </c>
      <c r="D216" s="27"/>
      <c r="E216" s="27"/>
      <c r="F216" s="10" t="s">
        <v>21</v>
      </c>
      <c r="G216" s="27"/>
      <c r="H216" s="11">
        <v>0</v>
      </c>
      <c r="I216" s="27"/>
      <c r="J216" s="27"/>
      <c r="K216" s="27"/>
      <c r="L216" s="32"/>
      <c r="M216" s="27"/>
    </row>
    <row r="217" spans="1:13" s="7" customFormat="1" ht="18" customHeight="1">
      <c r="A217" s="10"/>
      <c r="B217" s="27"/>
      <c r="C217" s="27"/>
      <c r="D217" s="27"/>
      <c r="E217" s="27"/>
      <c r="F217" s="10" t="s">
        <v>1036</v>
      </c>
      <c r="G217" s="27"/>
      <c r="H217" s="11">
        <v>888</v>
      </c>
      <c r="I217" s="27"/>
      <c r="J217" s="27"/>
      <c r="K217" s="27"/>
      <c r="L217" s="32"/>
      <c r="M217" s="27"/>
    </row>
    <row r="218" spans="1:13" s="7" customFormat="1" ht="18" customHeight="1">
      <c r="A218" s="10"/>
      <c r="B218" s="27"/>
      <c r="C218" s="27"/>
      <c r="D218" s="27"/>
      <c r="E218" s="27"/>
      <c r="F218" s="10" t="s">
        <v>1364</v>
      </c>
      <c r="G218" s="27"/>
      <c r="H218" s="11">
        <v>238</v>
      </c>
      <c r="I218" s="27"/>
      <c r="J218" s="27"/>
      <c r="K218" s="27"/>
      <c r="L218" s="32"/>
      <c r="M218" s="27"/>
    </row>
    <row r="219" spans="1:13" s="7" customFormat="1" ht="18" customHeight="1">
      <c r="A219" s="10"/>
      <c r="B219" s="27"/>
      <c r="C219" s="27"/>
      <c r="D219" s="27"/>
      <c r="E219" s="27"/>
      <c r="F219" s="10" t="s">
        <v>1504</v>
      </c>
      <c r="G219" s="27"/>
      <c r="H219" s="11">
        <v>438</v>
      </c>
      <c r="I219" s="27"/>
      <c r="J219" s="27"/>
      <c r="K219" s="27"/>
      <c r="L219" s="32"/>
      <c r="M219" s="27"/>
    </row>
    <row r="220" spans="1:13" s="7" customFormat="1" ht="18" customHeight="1">
      <c r="A220" s="10"/>
      <c r="B220" s="27"/>
      <c r="C220" s="27"/>
      <c r="D220" s="27"/>
      <c r="E220" s="27"/>
      <c r="F220" s="10" t="s">
        <v>1203</v>
      </c>
      <c r="G220" s="27"/>
      <c r="H220" s="11">
        <v>0</v>
      </c>
      <c r="I220" s="27"/>
      <c r="J220" s="27"/>
      <c r="K220" s="27"/>
      <c r="L220" s="32"/>
      <c r="M220" s="27"/>
    </row>
    <row r="221" spans="1:13" s="7" customFormat="1" ht="18" customHeight="1">
      <c r="A221" s="10"/>
      <c r="B221" s="27"/>
      <c r="C221" s="27"/>
      <c r="D221" s="27"/>
      <c r="E221" s="27"/>
      <c r="F221" s="10" t="s">
        <v>981</v>
      </c>
      <c r="G221" s="27"/>
      <c r="H221" s="11">
        <v>206</v>
      </c>
      <c r="I221" s="27"/>
      <c r="J221" s="27"/>
      <c r="K221" s="27"/>
      <c r="L221" s="32"/>
      <c r="M221" s="27"/>
    </row>
    <row r="222" spans="1:13" s="7" customFormat="1" ht="18" customHeight="1">
      <c r="A222" s="10"/>
      <c r="B222" s="27"/>
      <c r="C222" s="27"/>
      <c r="D222" s="27"/>
      <c r="E222" s="27"/>
      <c r="F222" s="10" t="s">
        <v>1430</v>
      </c>
      <c r="G222" s="27"/>
      <c r="H222" s="11">
        <v>65</v>
      </c>
      <c r="I222" s="27"/>
      <c r="J222" s="27"/>
      <c r="K222" s="27"/>
      <c r="L222" s="32"/>
      <c r="M222" s="27"/>
    </row>
    <row r="223" spans="1:13" s="7" customFormat="1" ht="18" customHeight="1">
      <c r="A223" s="10"/>
      <c r="B223" s="27"/>
      <c r="C223" s="27"/>
      <c r="D223" s="27"/>
      <c r="E223" s="27"/>
      <c r="F223" s="10" t="s">
        <v>527</v>
      </c>
      <c r="G223" s="27"/>
      <c r="H223" s="11">
        <v>50</v>
      </c>
      <c r="I223" s="27"/>
      <c r="J223" s="27"/>
      <c r="K223" s="27"/>
      <c r="L223" s="32"/>
      <c r="M223" s="27"/>
    </row>
    <row r="224" spans="1:13" s="7" customFormat="1" ht="18" customHeight="1">
      <c r="A224" s="10"/>
      <c r="B224" s="27"/>
      <c r="C224" s="27"/>
      <c r="D224" s="27"/>
      <c r="E224" s="27"/>
      <c r="F224" s="10" t="s">
        <v>423</v>
      </c>
      <c r="G224" s="27"/>
      <c r="H224" s="11">
        <v>0</v>
      </c>
      <c r="I224" s="27"/>
      <c r="J224" s="27"/>
      <c r="K224" s="27"/>
      <c r="L224" s="32"/>
      <c r="M224" s="27"/>
    </row>
    <row r="225" spans="1:13" s="7" customFormat="1" ht="16.5" customHeight="1">
      <c r="A225" s="10"/>
      <c r="B225" s="27"/>
      <c r="C225" s="27"/>
      <c r="D225" s="27"/>
      <c r="E225" s="27"/>
      <c r="F225" s="10" t="s">
        <v>646</v>
      </c>
      <c r="G225" s="27"/>
      <c r="H225" s="11">
        <v>17</v>
      </c>
      <c r="I225" s="27"/>
      <c r="J225" s="27"/>
      <c r="K225" s="27"/>
      <c r="L225" s="32"/>
      <c r="M225" s="27"/>
    </row>
    <row r="226" spans="1:13" s="7" customFormat="1" ht="18" customHeight="1">
      <c r="A226" s="10"/>
      <c r="B226" s="27"/>
      <c r="C226" s="27"/>
      <c r="D226" s="27"/>
      <c r="E226" s="27"/>
      <c r="F226" s="10" t="s">
        <v>390</v>
      </c>
      <c r="G226" s="27"/>
      <c r="H226" s="11">
        <v>115</v>
      </c>
      <c r="I226" s="27"/>
      <c r="J226" s="27"/>
      <c r="K226" s="27"/>
      <c r="L226" s="32"/>
      <c r="M226" s="27"/>
    </row>
    <row r="227" spans="1:13" s="7" customFormat="1" ht="16.5" customHeight="1">
      <c r="A227" s="10"/>
      <c r="B227" s="27"/>
      <c r="C227" s="27"/>
      <c r="D227" s="27"/>
      <c r="E227" s="27"/>
      <c r="F227" s="10" t="s">
        <v>352</v>
      </c>
      <c r="G227" s="27"/>
      <c r="H227" s="11">
        <v>0</v>
      </c>
      <c r="I227" s="27"/>
      <c r="J227" s="27"/>
      <c r="K227" s="27"/>
      <c r="L227" s="32"/>
      <c r="M227" s="27"/>
    </row>
    <row r="228" spans="1:13" s="7" customFormat="1" ht="16.5" customHeight="1">
      <c r="A228" s="10"/>
      <c r="B228" s="27"/>
      <c r="C228" s="27"/>
      <c r="D228" s="27"/>
      <c r="E228" s="27"/>
      <c r="F228" s="10" t="s">
        <v>1202</v>
      </c>
      <c r="G228" s="27"/>
      <c r="H228" s="48">
        <v>0</v>
      </c>
      <c r="I228" s="27"/>
      <c r="J228" s="27"/>
      <c r="K228" s="27"/>
      <c r="L228" s="32"/>
      <c r="M228" s="27"/>
    </row>
    <row r="229" spans="1:13" s="7" customFormat="1" ht="18" customHeight="1">
      <c r="A229" s="10" t="s">
        <v>400</v>
      </c>
      <c r="B229" s="11">
        <v>5689</v>
      </c>
      <c r="C229" s="11">
        <v>0</v>
      </c>
      <c r="D229" s="48">
        <v>0</v>
      </c>
      <c r="E229" s="48">
        <v>0</v>
      </c>
      <c r="F229" s="10" t="s">
        <v>639</v>
      </c>
      <c r="G229" s="11">
        <f>SUM(H229:K229)</f>
        <v>8189</v>
      </c>
      <c r="H229" s="11">
        <v>2500</v>
      </c>
      <c r="I229" s="48">
        <v>0</v>
      </c>
      <c r="J229" s="48">
        <v>0</v>
      </c>
      <c r="K229" s="11">
        <v>5689</v>
      </c>
      <c r="L229" s="32" t="s">
        <v>38</v>
      </c>
      <c r="M229" s="11">
        <v>-2500</v>
      </c>
    </row>
    <row r="230" spans="1:13" s="7" customFormat="1" ht="18" customHeight="1">
      <c r="A230" s="10"/>
      <c r="B230" s="27"/>
      <c r="C230" s="27"/>
      <c r="D230" s="27"/>
      <c r="E230" s="27"/>
      <c r="F230" s="10" t="s">
        <v>138</v>
      </c>
      <c r="G230" s="27"/>
      <c r="H230" s="11">
        <v>2500</v>
      </c>
      <c r="I230" s="27"/>
      <c r="J230" s="27"/>
      <c r="K230" s="27"/>
      <c r="L230" s="32"/>
      <c r="M230" s="27"/>
    </row>
    <row r="231" spans="1:13" s="7" customFormat="1" ht="18" customHeight="1">
      <c r="A231" s="10"/>
      <c r="B231" s="27"/>
      <c r="C231" s="27"/>
      <c r="D231" s="27"/>
      <c r="E231" s="27"/>
      <c r="F231" s="10"/>
      <c r="G231" s="27"/>
      <c r="H231" s="27"/>
      <c r="I231" s="27"/>
      <c r="J231" s="27"/>
      <c r="K231" s="27"/>
      <c r="L231" s="32"/>
      <c r="M231" s="27"/>
    </row>
    <row r="232" spans="1:13" s="7" customFormat="1" ht="18" customHeight="1">
      <c r="A232" s="29" t="s">
        <v>665</v>
      </c>
      <c r="B232" s="11">
        <v>59282</v>
      </c>
      <c r="C232" s="11">
        <v>132180</v>
      </c>
      <c r="D232" s="11">
        <v>25715</v>
      </c>
      <c r="E232" s="11">
        <v>2500</v>
      </c>
      <c r="F232" s="29" t="s">
        <v>240</v>
      </c>
      <c r="G232" s="11">
        <f>SUM(H232:K232)</f>
        <v>209549</v>
      </c>
      <c r="H232" s="11">
        <v>203857</v>
      </c>
      <c r="I232" s="11">
        <v>3</v>
      </c>
      <c r="J232" s="11">
        <v>0</v>
      </c>
      <c r="K232" s="11">
        <v>5689</v>
      </c>
      <c r="L232" s="29" t="s">
        <v>617</v>
      </c>
      <c r="M232" s="11">
        <v>10128</v>
      </c>
    </row>
    <row r="233" s="7" customFormat="1" ht="14.25"/>
  </sheetData>
  <sheetProtection/>
  <mergeCells count="16">
    <mergeCell ref="A1:M1"/>
    <mergeCell ref="A2:M2"/>
    <mergeCell ref="A3:M3"/>
    <mergeCell ref="A4:A5"/>
    <mergeCell ref="B4:B5"/>
    <mergeCell ref="C4:C5"/>
    <mergeCell ref="D4:D5"/>
    <mergeCell ref="E4:E5"/>
    <mergeCell ref="K4:K5"/>
    <mergeCell ref="L4:L5"/>
    <mergeCell ref="M4:M5"/>
    <mergeCell ref="F4:F5"/>
    <mergeCell ref="G4:G5"/>
    <mergeCell ref="H4:H5"/>
    <mergeCell ref="I4:I5"/>
    <mergeCell ref="J4:J5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80" verticalDpi="180" orientation="landscape" pageOrder="overThenDown" paperSize="12" scale="99" r:id="rId1"/>
  <headerFooter alignWithMargins="0">
    <oddFooter>&amp;C&amp;- &amp;P&amp;-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徐庆海</dc:creator>
  <cp:keywords/>
  <dc:description/>
  <cp:lastModifiedBy>Administrator</cp:lastModifiedBy>
  <dcterms:created xsi:type="dcterms:W3CDTF">2016-07-18T02:42:29Z</dcterms:created>
  <dcterms:modified xsi:type="dcterms:W3CDTF">2016-12-19T12:50:06Z</dcterms:modified>
  <cp:category/>
  <cp:version/>
  <cp:contentType/>
  <cp:contentStatus/>
</cp:coreProperties>
</file>